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charts/chart1.xml" ContentType="application/vnd.openxmlformats-officedocument.drawingml.chart+xml"/>
  <Default Extension="rels" ContentType="application/vnd.openxmlformats-package.relationship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jpeg" ContentType="image/jpeg"/>
  <Override PartName="/xl/calcChain.xml" ContentType="application/vnd.openxmlformats-officedocument.spreadsheetml.calcChain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3860" windowHeight="19300" tabRatio="500"/>
  </bookViews>
  <sheets>
    <sheet name="Sheet1" sheetId="1" r:id="rId1"/>
  </sheets>
  <definedNames>
    <definedName name="eps">Sheet1!$C$7</definedName>
    <definedName name="g">Sheet1!$C$11</definedName>
    <definedName name="hLwant">Sheet1!$C$9</definedName>
    <definedName name="L">Sheet1!$C$6</definedName>
    <definedName name="mu">Sheet1!$C$4</definedName>
    <definedName name="_xlnm.Print_Area" localSheetId="0">Sheet1!$A$1:$P$46</definedName>
    <definedName name="Q">Sheet1!$C$8</definedName>
    <definedName name="rho">Sheet1!$C$5</definedName>
  </definedNam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4" i="1"/>
  <c r="G4"/>
  <c r="I4"/>
  <c r="J4"/>
  <c r="K4"/>
  <c r="L4"/>
  <c r="M4"/>
  <c r="N4"/>
  <c r="O4"/>
  <c r="P4"/>
  <c r="G25"/>
  <c r="H25"/>
  <c r="I25"/>
  <c r="J25"/>
  <c r="K25"/>
  <c r="L25"/>
  <c r="M25"/>
  <c r="N25"/>
  <c r="O25"/>
  <c r="P25"/>
  <c r="G5"/>
  <c r="H5"/>
  <c r="I5"/>
  <c r="J5"/>
  <c r="K5"/>
  <c r="L5"/>
  <c r="M5"/>
  <c r="N5"/>
  <c r="O5"/>
  <c r="P5"/>
  <c r="G6"/>
  <c r="H6"/>
  <c r="I6"/>
  <c r="J6"/>
  <c r="K6"/>
  <c r="L6"/>
  <c r="M6"/>
  <c r="N6"/>
  <c r="O6"/>
  <c r="P6"/>
  <c r="G7"/>
  <c r="H7"/>
  <c r="I7"/>
  <c r="J7"/>
  <c r="K7"/>
  <c r="L7"/>
  <c r="M7"/>
  <c r="N7"/>
  <c r="O7"/>
  <c r="P7"/>
  <c r="G8"/>
  <c r="H8"/>
  <c r="I8"/>
  <c r="J8"/>
  <c r="K8"/>
  <c r="L8"/>
  <c r="M8"/>
  <c r="N8"/>
  <c r="O8"/>
  <c r="P8"/>
  <c r="G9"/>
  <c r="H9"/>
  <c r="I9"/>
  <c r="J9"/>
  <c r="K9"/>
  <c r="L9"/>
  <c r="M9"/>
  <c r="N9"/>
  <c r="O9"/>
  <c r="P9"/>
  <c r="G10"/>
  <c r="H10"/>
  <c r="I10"/>
  <c r="J10"/>
  <c r="K10"/>
  <c r="L10"/>
  <c r="M10"/>
  <c r="N10"/>
  <c r="O10"/>
  <c r="P10"/>
  <c r="G11"/>
  <c r="H11"/>
  <c r="I11"/>
  <c r="J11"/>
  <c r="K11"/>
  <c r="L11"/>
  <c r="M11"/>
  <c r="N11"/>
  <c r="O11"/>
  <c r="P11"/>
  <c r="G12"/>
  <c r="H12"/>
  <c r="I12"/>
  <c r="J12"/>
  <c r="K12"/>
  <c r="L12"/>
  <c r="M12"/>
  <c r="N12"/>
  <c r="O12"/>
  <c r="P12"/>
  <c r="G13"/>
  <c r="H13"/>
  <c r="I13"/>
  <c r="J13"/>
  <c r="K13"/>
  <c r="L13"/>
  <c r="M13"/>
  <c r="N13"/>
  <c r="O13"/>
  <c r="P13"/>
  <c r="G14"/>
  <c r="H14"/>
  <c r="I14"/>
  <c r="J14"/>
  <c r="K14"/>
  <c r="L14"/>
  <c r="M14"/>
  <c r="N14"/>
  <c r="O14"/>
  <c r="P14"/>
  <c r="G15"/>
  <c r="H15"/>
  <c r="I15"/>
  <c r="J15"/>
  <c r="K15"/>
  <c r="L15"/>
  <c r="M15"/>
  <c r="N15"/>
  <c r="O15"/>
  <c r="P15"/>
  <c r="G16"/>
  <c r="H16"/>
  <c r="I16"/>
  <c r="J16"/>
  <c r="K16"/>
  <c r="L16"/>
  <c r="M16"/>
  <c r="N16"/>
  <c r="O16"/>
  <c r="P16"/>
  <c r="G17"/>
  <c r="H17"/>
  <c r="I17"/>
  <c r="J17"/>
  <c r="K17"/>
  <c r="L17"/>
  <c r="M17"/>
  <c r="N17"/>
  <c r="O17"/>
  <c r="P17"/>
  <c r="G18"/>
  <c r="H18"/>
  <c r="I18"/>
  <c r="J18"/>
  <c r="K18"/>
  <c r="L18"/>
  <c r="M18"/>
  <c r="N18"/>
  <c r="O18"/>
  <c r="P18"/>
  <c r="G19"/>
  <c r="H19"/>
  <c r="I19"/>
  <c r="J19"/>
  <c r="K19"/>
  <c r="L19"/>
  <c r="M19"/>
  <c r="N19"/>
  <c r="O19"/>
  <c r="P19"/>
  <c r="G20"/>
  <c r="H20"/>
  <c r="I20"/>
  <c r="J20"/>
  <c r="K20"/>
  <c r="L20"/>
  <c r="M20"/>
  <c r="N20"/>
  <c r="O20"/>
  <c r="P20"/>
  <c r="G21"/>
  <c r="H21"/>
  <c r="I21"/>
  <c r="J21"/>
  <c r="K21"/>
  <c r="L21"/>
  <c r="M21"/>
  <c r="N21"/>
  <c r="O21"/>
  <c r="P21"/>
  <c r="G22"/>
  <c r="H22"/>
  <c r="I22"/>
  <c r="J22"/>
  <c r="K22"/>
  <c r="L22"/>
  <c r="M22"/>
  <c r="N22"/>
  <c r="O22"/>
  <c r="P22"/>
  <c r="G23"/>
  <c r="H23"/>
  <c r="I23"/>
  <c r="J23"/>
  <c r="K23"/>
  <c r="L23"/>
  <c r="M23"/>
  <c r="N23"/>
  <c r="O23"/>
  <c r="P23"/>
</calcChain>
</file>

<file path=xl/sharedStrings.xml><?xml version="1.0" encoding="utf-8"?>
<sst xmlns="http://schemas.openxmlformats.org/spreadsheetml/2006/main" count="38" uniqueCount="37">
  <si>
    <t>Type 3 pipe flow problem: Find D, given hL</t>
    <phoneticPr fontId="2" type="noConversion"/>
  </si>
  <si>
    <t>Find D, given hL (system demand curve, or goal seek)</t>
    <phoneticPr fontId="2" type="noConversion"/>
  </si>
  <si>
    <t>mu</t>
    <phoneticPr fontId="2" type="noConversion"/>
  </si>
  <si>
    <t>rho</t>
    <phoneticPr fontId="2" type="noConversion"/>
  </si>
  <si>
    <t>L</t>
    <phoneticPr fontId="2" type="noConversion"/>
  </si>
  <si>
    <t>eps</t>
    <phoneticPr fontId="2" type="noConversion"/>
  </si>
  <si>
    <t>Q</t>
    <phoneticPr fontId="2" type="noConversion"/>
  </si>
  <si>
    <t>hLwant</t>
    <phoneticPr fontId="2" type="noConversion"/>
  </si>
  <si>
    <t>g</t>
    <phoneticPr fontId="2" type="noConversion"/>
  </si>
  <si>
    <t>kg/m*s</t>
    <phoneticPr fontId="2" type="noConversion"/>
  </si>
  <si>
    <t>kg/m3</t>
    <phoneticPr fontId="2" type="noConversion"/>
  </si>
  <si>
    <t>m</t>
    <phoneticPr fontId="2" type="noConversion"/>
  </si>
  <si>
    <t>m</t>
    <phoneticPr fontId="2" type="noConversion"/>
  </si>
  <si>
    <t>m3/s</t>
    <phoneticPr fontId="2" type="noConversion"/>
  </si>
  <si>
    <t>m/s2</t>
    <phoneticPr fontId="2" type="noConversion"/>
  </si>
  <si>
    <t>f</t>
    <phoneticPr fontId="2" type="noConversion"/>
  </si>
  <si>
    <t>D (m)</t>
    <phoneticPr fontId="2" type="noConversion"/>
  </si>
  <si>
    <t>v (m/s)</t>
    <phoneticPr fontId="2" type="noConversion"/>
  </si>
  <si>
    <t>Re</t>
    <phoneticPr fontId="2" type="noConversion"/>
  </si>
  <si>
    <t>x0</t>
    <phoneticPr fontId="2" type="noConversion"/>
  </si>
  <si>
    <t>x1</t>
    <phoneticPr fontId="2" type="noConversion"/>
  </si>
  <si>
    <t>x2</t>
    <phoneticPr fontId="2" type="noConversion"/>
  </si>
  <si>
    <t>x3</t>
    <phoneticPr fontId="2" type="noConversion"/>
  </si>
  <si>
    <t>x4</t>
    <phoneticPr fontId="2" type="noConversion"/>
  </si>
  <si>
    <t>x5</t>
    <phoneticPr fontId="2" type="noConversion"/>
  </si>
  <si>
    <t>Set the yellow</t>
    <phoneticPr fontId="2" type="noConversion"/>
  </si>
  <si>
    <t>System Demand curve is green</t>
    <phoneticPr fontId="2" type="noConversion"/>
  </si>
  <si>
    <t>Goal seek the orange</t>
    <phoneticPr fontId="2" type="noConversion"/>
  </si>
  <si>
    <t>x is just sqrt(f)</t>
    <phoneticPr fontId="2" type="noConversion"/>
  </si>
  <si>
    <t>x0 is a guess of f using Haaland Eq.</t>
    <phoneticPr fontId="2" type="noConversion"/>
  </si>
  <si>
    <t>x1-x5 are iterations of Newton's method</t>
    <phoneticPr fontId="2" type="noConversion"/>
  </si>
  <si>
    <t>x1 = x0 - F0/(dF/dx)_0</t>
    <phoneticPr fontId="2" type="noConversion"/>
  </si>
  <si>
    <t>where F is the Colbrook equation rearranged to zero</t>
    <phoneticPr fontId="2" type="noConversion"/>
  </si>
  <si>
    <t>F(x) = 1/x + 2*log(eps/D/3.7 + 2.51/Re/x) = 0</t>
    <phoneticPr fontId="2" type="noConversion"/>
  </si>
  <si>
    <t>hL (m)</t>
    <phoneticPr fontId="2" type="noConversion"/>
  </si>
  <si>
    <t>Re = rho*D*v/mu</t>
    <phoneticPr fontId="2" type="noConversion"/>
  </si>
  <si>
    <t>hL = f*L*v^2/2/D/g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</si>
</sst>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0"/>
      <name val="Verdana"/>
    </font>
    <font>
      <b/>
      <sz val="10"/>
      <name val="Verdana"/>
    </font>
    <font>
      <sz val="8"/>
      <name val="Verdana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1" fontId="0" fillId="2" borderId="2" xfId="0" applyNumberFormat="1" applyFill="1" applyBorder="1"/>
    <xf numFmtId="0" fontId="0" fillId="2" borderId="0" xfId="0" applyFill="1" applyBorder="1"/>
    <xf numFmtId="0" fontId="1" fillId="0" borderId="0" xfId="0" applyFont="1"/>
    <xf numFmtId="0" fontId="0" fillId="3" borderId="0" xfId="0" applyFill="1"/>
    <xf numFmtId="0" fontId="1" fillId="4" borderId="9" xfId="0" applyFont="1" applyFill="1" applyBorder="1"/>
    <xf numFmtId="0" fontId="1" fillId="5" borderId="0" xfId="0" applyFont="1" applyFill="1"/>
    <xf numFmtId="0" fontId="0" fillId="5" borderId="0" xfId="0" applyFill="1"/>
    <xf numFmtId="0" fontId="1" fillId="4" borderId="10" xfId="0" applyFont="1" applyFill="1" applyBorder="1"/>
    <xf numFmtId="0" fontId="0" fillId="0" borderId="2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System Demand Curve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Sheet1!$P$3</c:f>
              <c:strCache>
                <c:ptCount val="1"/>
                <c:pt idx="0">
                  <c:v>hL (m)</c:v>
                </c:pt>
              </c:strCache>
            </c:strRef>
          </c:tx>
          <c:xVal>
            <c:numRef>
              <c:f>Sheet1!$F$4:$F$25</c:f>
              <c:numCache>
                <c:formatCode>General</c:formatCode>
                <c:ptCount val="2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1.0</c:v>
                </c:pt>
                <c:pt idx="21">
                  <c:v>0.267820438801547</c:v>
                </c:pt>
              </c:numCache>
            </c:numRef>
          </c:xVal>
          <c:yVal>
            <c:numRef>
              <c:f>Sheet1!$P$4:$P$25</c:f>
              <c:numCache>
                <c:formatCode>General</c:formatCode>
                <c:ptCount val="22"/>
                <c:pt idx="0">
                  <c:v>63627.94888649776</c:v>
                </c:pt>
                <c:pt idx="1">
                  <c:v>2262.211114446907</c:v>
                </c:pt>
                <c:pt idx="2">
                  <c:v>322.4324253788188</c:v>
                </c:pt>
                <c:pt idx="3">
                  <c:v>81.07556134548126</c:v>
                </c:pt>
                <c:pt idx="4">
                  <c:v>27.81661634987971</c:v>
                </c:pt>
                <c:pt idx="5">
                  <c:v>11.61504853717332</c:v>
                </c:pt>
                <c:pt idx="6">
                  <c:v>5.553502787507217</c:v>
                </c:pt>
                <c:pt idx="7">
                  <c:v>2.931897394211953</c:v>
                </c:pt>
                <c:pt idx="8">
                  <c:v>1.669491135940349</c:v>
                </c:pt>
                <c:pt idx="9">
                  <c:v>1.009075414848158</c:v>
                </c:pt>
                <c:pt idx="10">
                  <c:v>0.640047843960305</c:v>
                </c:pt>
                <c:pt idx="11">
                  <c:v>0.422467543989862</c:v>
                </c:pt>
                <c:pt idx="12">
                  <c:v>0.288330059007267</c:v>
                </c:pt>
                <c:pt idx="13">
                  <c:v>0.202462513038988</c:v>
                </c:pt>
                <c:pt idx="14">
                  <c:v>0.145695984910712</c:v>
                </c:pt>
                <c:pt idx="15">
                  <c:v>0.107107712190174</c:v>
                </c:pt>
                <c:pt idx="16">
                  <c:v>0.0802300779274979</c:v>
                </c:pt>
                <c:pt idx="17">
                  <c:v>0.0611031695765807</c:v>
                </c:pt>
                <c:pt idx="18">
                  <c:v>0.0472300855173533</c:v>
                </c:pt>
                <c:pt idx="19">
                  <c:v>0.0369948359606305</c:v>
                </c:pt>
                <c:pt idx="21">
                  <c:v>20.00000906674773</c:v>
                </c:pt>
              </c:numCache>
            </c:numRef>
          </c:yVal>
          <c:smooth val="1"/>
        </c:ser>
        <c:axId val="538677784"/>
        <c:axId val="538674536"/>
      </c:scatterChart>
      <c:valAx>
        <c:axId val="538677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Pipe Diameter (m)</a:t>
                </a:r>
              </a:p>
            </c:rich>
          </c:tx>
          <c:layout/>
        </c:title>
        <c:numFmt formatCode="General" sourceLinked="1"/>
        <c:tickLblPos val="nextTo"/>
        <c:crossAx val="538674536"/>
        <c:crossesAt val="0.01"/>
        <c:crossBetween val="midCat"/>
      </c:valAx>
      <c:valAx>
        <c:axId val="538674536"/>
        <c:scaling>
          <c:logBase val="10.0"/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Head Loss (m)</a:t>
                </a:r>
              </a:p>
            </c:rich>
          </c:tx>
          <c:layout/>
        </c:title>
        <c:numFmt formatCode="General" sourceLinked="1"/>
        <c:tickLblPos val="nextTo"/>
        <c:crossAx val="538677784"/>
        <c:crosses val="autoZero"/>
        <c:crossBetween val="midCat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622300</xdr:colOff>
      <xdr:row>25</xdr:row>
      <xdr:rowOff>139700</xdr:rowOff>
    </xdr:from>
    <xdr:to>
      <xdr:col>13</xdr:col>
      <xdr:colOff>38100</xdr:colOff>
      <xdr:row>42</xdr:row>
      <xdr:rowOff>63500</xdr:rowOff>
    </xdr:to>
    <xdr:grpSp>
      <xdr:nvGrpSpPr>
        <xdr:cNvPr id="7" name="Group 6"/>
        <xdr:cNvGrpSpPr/>
      </xdr:nvGrpSpPr>
      <xdr:grpSpPr>
        <a:xfrm>
          <a:off x="5600700" y="4356100"/>
          <a:ext cx="4572000" cy="2743200"/>
          <a:chOff x="5359400" y="4114800"/>
          <a:chExt cx="4572000" cy="2743200"/>
        </a:xfrm>
      </xdr:grpSpPr>
      <xdr:graphicFrame macro="">
        <xdr:nvGraphicFramePr>
          <xdr:cNvPr id="2" name="Chart 1"/>
          <xdr:cNvGraphicFramePr/>
        </xdr:nvGraphicFramePr>
        <xdr:xfrm>
          <a:off x="5359400" y="411480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/>
          <xdr:cNvCxnSpPr/>
        </xdr:nvCxnSpPr>
        <xdr:spPr>
          <a:xfrm rot="5400000">
            <a:off x="6604000" y="5829300"/>
            <a:ext cx="787400" cy="1588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/>
          <xdr:cNvCxnSpPr/>
        </xdr:nvCxnSpPr>
        <xdr:spPr>
          <a:xfrm rot="10800000">
            <a:off x="6045200" y="5435600"/>
            <a:ext cx="914400" cy="1588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419100</xdr:colOff>
      <xdr:row>29</xdr:row>
      <xdr:rowOff>76200</xdr:rowOff>
    </xdr:from>
    <xdr:to>
      <xdr:col>5</xdr:col>
      <xdr:colOff>609600</xdr:colOff>
      <xdr:row>45</xdr:row>
      <xdr:rowOff>152400</xdr:rowOff>
    </xdr:to>
    <xdr:sp macro="" textlink="">
      <xdr:nvSpPr>
        <xdr:cNvPr id="8" name="TextBox 7"/>
        <xdr:cNvSpPr txBox="1"/>
      </xdr:nvSpPr>
      <xdr:spPr>
        <a:xfrm>
          <a:off x="419100" y="4965700"/>
          <a:ext cx="4432300" cy="271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100"/>
        </a:p>
        <a:p>
          <a:r>
            <a:rPr lang="en-US" sz="1100" b="1"/>
            <a:t>Contents</a:t>
          </a:r>
          <a:r>
            <a:rPr lang="en-US" sz="1100" b="1" baseline="0"/>
            <a:t> of I4 (x0)</a:t>
          </a:r>
          <a:endParaRPr lang="en-US" sz="1100" b="1"/>
        </a:p>
        <a:p>
          <a:r>
            <a:rPr lang="en-US" sz="1100"/>
            <a:t>=1/(-1.8*LOG(6.9/H4+(eps/F4/3.7)^1.11))</a:t>
          </a:r>
        </a:p>
        <a:p>
          <a:r>
            <a:rPr lang="en-US" sz="1100" b="1"/>
            <a:t>Contents</a:t>
          </a:r>
          <a:r>
            <a:rPr lang="en-US" sz="1100" b="1" baseline="0"/>
            <a:t> of J4 (x1)</a:t>
          </a:r>
          <a:endParaRPr lang="en-US" sz="1100" b="1"/>
        </a:p>
        <a:p>
          <a:r>
            <a:rPr lang="en-US" sz="1100"/>
            <a:t>=I4+(1/I4+2*LOG(eps/3.7/$F4+2.51/$H4/I4))/(1/I4/I4+2*2.51/$H4/I4/I4/LOG(eps/$F4/3.7+2.51/$H4/I4))</a:t>
          </a:r>
        </a:p>
        <a:p>
          <a:r>
            <a:rPr lang="en-US" sz="1100" b="1"/>
            <a:t>Contents</a:t>
          </a:r>
          <a:r>
            <a:rPr lang="en-US" sz="1100" b="1" baseline="0"/>
            <a:t> of O4 (f)</a:t>
          </a:r>
          <a:endParaRPr lang="en-US" sz="1100" b="1"/>
        </a:p>
        <a:p>
          <a:r>
            <a:rPr lang="en-US" sz="1100"/>
            <a:t>=N4^2</a:t>
          </a:r>
        </a:p>
        <a:p>
          <a:r>
            <a:rPr lang="en-US" sz="1100" b="1"/>
            <a:t>Contents of P4 (hL)</a:t>
          </a:r>
        </a:p>
        <a:p>
          <a:r>
            <a:rPr lang="en-US" sz="1100"/>
            <a:t>=O4*L/F4*G4^2/2/g</a:t>
          </a:r>
        </a:p>
        <a:p>
          <a:r>
            <a:rPr lang="en-US" sz="1100" b="1"/>
            <a:t>Contents of G4 (v)</a:t>
          </a:r>
        </a:p>
        <a:p>
          <a:r>
            <a:rPr lang="en-US" sz="1100"/>
            <a:t>=Q/(PI()/4*F4^2)</a:t>
          </a:r>
        </a:p>
        <a:p>
          <a:r>
            <a:rPr lang="en-US" sz="1100" b="1"/>
            <a:t>Contents of H4 (Re)</a:t>
          </a:r>
        </a:p>
        <a:p>
          <a:r>
            <a:rPr lang="en-US" sz="1100"/>
            <a:t>=rho*F4*G4/mu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P28"/>
  <sheetViews>
    <sheetView tabSelected="1" workbookViewId="0">
      <selection activeCell="R32" sqref="R32"/>
    </sheetView>
  </sheetViews>
  <sheetFormatPr baseColWidth="10" defaultRowHeight="13"/>
  <cols>
    <col min="1" max="1" width="4.85546875" customWidth="1"/>
    <col min="6" max="16" width="8.28515625" customWidth="1"/>
  </cols>
  <sheetData>
    <row r="1" spans="1:16">
      <c r="A1" s="11" t="s">
        <v>0</v>
      </c>
    </row>
    <row r="2" spans="1:16">
      <c r="A2" s="11" t="s">
        <v>1</v>
      </c>
    </row>
    <row r="3" spans="1:16" ht="14" thickBot="1">
      <c r="F3" s="11" t="s">
        <v>16</v>
      </c>
      <c r="G3" s="11" t="s">
        <v>17</v>
      </c>
      <c r="H3" s="11" t="s">
        <v>18</v>
      </c>
      <c r="I3" s="14" t="s">
        <v>19</v>
      </c>
      <c r="J3" s="14" t="s">
        <v>20</v>
      </c>
      <c r="K3" s="14" t="s">
        <v>21</v>
      </c>
      <c r="L3" s="14" t="s">
        <v>22</v>
      </c>
      <c r="M3" s="14" t="s">
        <v>23</v>
      </c>
      <c r="N3" s="14" t="s">
        <v>24</v>
      </c>
      <c r="O3" s="11" t="s">
        <v>15</v>
      </c>
      <c r="P3" s="11" t="s">
        <v>34</v>
      </c>
    </row>
    <row r="4" spans="1:16">
      <c r="B4" s="1" t="s">
        <v>2</v>
      </c>
      <c r="C4" s="9">
        <v>1.9850000000000001E-5</v>
      </c>
      <c r="D4" s="2" t="s">
        <v>9</v>
      </c>
      <c r="F4" s="12">
        <v>0.05</v>
      </c>
      <c r="G4">
        <f>Q/(PI()/4*F4^2)</f>
        <v>178.25353626292275</v>
      </c>
      <c r="H4">
        <f>rho*F4*G4/mu</f>
        <v>514106.54665251024</v>
      </c>
      <c r="I4" s="15">
        <f>1/(-1.8*LOG(6.9/H4+(eps/F4/3.7)^1.11))</f>
        <v>0.11402551095907713</v>
      </c>
      <c r="J4" s="15">
        <f>I4+(1/I4+2*LOG(eps/3.7/$F4+2.51/$H4/I4))/(1/I4/I4+2*2.51/$H4/I4/I4/LOG(eps/$F4/3.7+2.51/$H4/I4))</f>
        <v>0.11445722944488157</v>
      </c>
      <c r="K4" s="15">
        <f t="shared" ref="K4:L4" si="0">J4+(1/J4+2*LOG(eps/3.7/$F4+2.51/$H4/J4))/(1/J4/J4+2*2.51/$H4/J4/J4/LOG(eps/$F4/3.7+2.51/$H4/J4))</f>
        <v>0.11441586812588675</v>
      </c>
      <c r="L4" s="15">
        <f t="shared" si="0"/>
        <v>0.11441999292875366</v>
      </c>
      <c r="M4" s="15">
        <f t="shared" ref="M4:N4" si="1">L4+(1/L4+2*LOG(eps/3.7/$F4+2.51/$H4/L4))/(1/L4/L4+2*2.51/$H4/L4/L4/LOG(eps/$F4/3.7+2.51/$H4/L4))</f>
        <v>0.11441958312076617</v>
      </c>
      <c r="N4" s="15">
        <f t="shared" si="1"/>
        <v>0.11441962385135555</v>
      </c>
      <c r="O4">
        <f>N4^2</f>
        <v>1.3091850322285693E-2</v>
      </c>
      <c r="P4" s="12">
        <f>O4*L/F4*G4^2/2/g</f>
        <v>63627.948886497768</v>
      </c>
    </row>
    <row r="5" spans="1:16">
      <c r="B5" s="3" t="s">
        <v>3</v>
      </c>
      <c r="C5" s="10">
        <v>1.145</v>
      </c>
      <c r="D5" s="5" t="s">
        <v>10</v>
      </c>
      <c r="F5" s="12">
        <v>0.1</v>
      </c>
      <c r="G5">
        <f t="shared" ref="G5:G25" si="2">Q/(PI()/4*F5^2)</f>
        <v>44.563384065730688</v>
      </c>
      <c r="H5">
        <f t="shared" ref="H5:H23" si="3">rho*F5*G5/mu</f>
        <v>257053.27332625512</v>
      </c>
      <c r="I5" s="15">
        <f t="shared" ref="I5:I23" si="4">1/(-1.8*LOG(6.9/H5+(eps/F5/3.7)^1.11))</f>
        <v>0.12153454446129887</v>
      </c>
      <c r="J5" s="15">
        <f t="shared" ref="J5:L23" si="5">I5+(1/I5+2*LOG(eps/3.7/$F5+2.51/$H5/I5))/(1/I5/I5+2*2.51/$H5/I5/I5/LOG(eps/$F5/3.7+2.51/$H5/I5))</f>
        <v>0.12209605288696865</v>
      </c>
      <c r="K5" s="15">
        <f t="shared" si="5"/>
        <v>0.12203897011379361</v>
      </c>
      <c r="L5" s="15">
        <f t="shared" si="5"/>
        <v>0.1220450465461189</v>
      </c>
      <c r="M5" s="15">
        <f t="shared" ref="M5:N5" si="6">L5+(1/L5+2*LOG(eps/3.7/$F5+2.51/$H5/L5))/(1/L5/L5+2*2.51/$H5/L5/L5/LOG(eps/$F5/3.7+2.51/$H5/L5))</f>
        <v>0.12204440265636841</v>
      </c>
      <c r="N5" s="15">
        <f t="shared" si="6"/>
        <v>0.12204447091942817</v>
      </c>
      <c r="O5">
        <f t="shared" ref="O5:O25" si="7">N5^2</f>
        <v>1.4894852882003149E-2</v>
      </c>
      <c r="P5" s="12">
        <f t="shared" ref="P5:P23" si="8">O5*L/F5*G5^2/2/g</f>
        <v>2262.2111144469068</v>
      </c>
    </row>
    <row r="6" spans="1:16">
      <c r="B6" s="3" t="s">
        <v>4</v>
      </c>
      <c r="C6" s="10">
        <v>150</v>
      </c>
      <c r="D6" s="5" t="s">
        <v>11</v>
      </c>
      <c r="F6" s="12">
        <v>0.15</v>
      </c>
      <c r="G6">
        <f t="shared" si="2"/>
        <v>19.805948473658084</v>
      </c>
      <c r="H6">
        <f t="shared" si="3"/>
        <v>171368.84888417006</v>
      </c>
      <c r="I6" s="15">
        <f t="shared" si="4"/>
        <v>0.12640388867652996</v>
      </c>
      <c r="J6" s="15">
        <f t="shared" si="5"/>
        <v>0.12702881998859208</v>
      </c>
      <c r="K6" s="15">
        <f t="shared" si="5"/>
        <v>0.12696279720552631</v>
      </c>
      <c r="L6" s="15">
        <f>K6+(1/K6+2*LOG(eps/3.7/$F6+2.51/$H6/K6))/(1/K6/K6+2*2.51/$H6/K6/K6/LOG(eps/$F6/3.7+2.51/$H6/K6))</f>
        <v>0.12697011104781902</v>
      </c>
      <c r="M6" s="15">
        <f>L6+(1/L6+2*LOG(eps/3.7/$F6+2.51/$H6/L6))/(1/L6/L6+2*2.51/$H6/L6/L6/LOG(eps/$F6/3.7+2.51/$H6/L6))</f>
        <v>0.1269693047796169</v>
      </c>
      <c r="N6" s="15">
        <f>M6+(1/M6+2*LOG(eps/3.7/$F6+2.51/$H6/M6))/(1/M6/M6+2*2.51/$H6/M6/M6/LOG(eps/$F6/3.7+2.51/$H6/M6))</f>
        <v>0.12696939370970625</v>
      </c>
      <c r="O6">
        <f t="shared" si="7"/>
        <v>1.6121226939010393E-2</v>
      </c>
      <c r="P6" s="12">
        <f t="shared" si="8"/>
        <v>322.43242537881878</v>
      </c>
    </row>
    <row r="7" spans="1:16">
      <c r="B7" s="3" t="s">
        <v>5</v>
      </c>
      <c r="C7" s="10">
        <v>0</v>
      </c>
      <c r="D7" s="5" t="s">
        <v>12</v>
      </c>
      <c r="F7" s="12">
        <v>0.2</v>
      </c>
      <c r="G7">
        <f t="shared" si="2"/>
        <v>11.140846016432672</v>
      </c>
      <c r="H7">
        <f t="shared" si="3"/>
        <v>128526.63666312756</v>
      </c>
      <c r="I7" s="15">
        <f t="shared" si="4"/>
        <v>0.13010229836967244</v>
      </c>
      <c r="J7" s="15">
        <f t="shared" si="5"/>
        <v>0.13076329785625598</v>
      </c>
      <c r="K7" s="15">
        <f t="shared" si="5"/>
        <v>0.13069139922327541</v>
      </c>
      <c r="L7" s="15">
        <f t="shared" si="5"/>
        <v>0.13069959903166339</v>
      </c>
      <c r="M7" s="15">
        <f t="shared" ref="M7:N7" si="9">L7+(1/L7+2*LOG(eps/3.7/$F7+2.51/$H7/L7))/(1/L7/L7+2*2.51/$H7/L7/L7/LOG(eps/$F7/3.7+2.51/$H7/L7))</f>
        <v>0.13069866854680828</v>
      </c>
      <c r="N7" s="15">
        <f t="shared" si="9"/>
        <v>0.13069877419545906</v>
      </c>
      <c r="O7">
        <f t="shared" si="7"/>
        <v>1.7082169576195592E-2</v>
      </c>
      <c r="P7" s="12">
        <f t="shared" si="8"/>
        <v>81.075561345481262</v>
      </c>
    </row>
    <row r="8" spans="1:16">
      <c r="B8" s="3" t="s">
        <v>6</v>
      </c>
      <c r="C8" s="10">
        <v>0.35</v>
      </c>
      <c r="D8" s="5" t="s">
        <v>13</v>
      </c>
      <c r="F8" s="12">
        <v>0.25</v>
      </c>
      <c r="G8">
        <f t="shared" si="2"/>
        <v>7.130141450516911</v>
      </c>
      <c r="H8">
        <f t="shared" si="3"/>
        <v>102821.30933050204</v>
      </c>
      <c r="I8" s="15">
        <f t="shared" si="4"/>
        <v>0.13312350813387394</v>
      </c>
      <c r="J8" s="15">
        <f t="shared" si="5"/>
        <v>0.133805683970974</v>
      </c>
      <c r="K8" s="15">
        <f t="shared" si="5"/>
        <v>0.13372970088728103</v>
      </c>
      <c r="L8" s="15">
        <f t="shared" si="5"/>
        <v>0.13373856851297092</v>
      </c>
      <c r="M8" s="15">
        <f t="shared" ref="M8:N8" si="10">L8+(1/L8+2*LOG(eps/3.7/$F8+2.51/$H8/L8))/(1/L8/L8+2*2.51/$H8/L8/L8/LOG(eps/$F8/3.7+2.51/$H8/L8))</f>
        <v>0.13373753884011433</v>
      </c>
      <c r="N8" s="15">
        <f t="shared" si="10"/>
        <v>0.13373765847242663</v>
      </c>
      <c r="O8">
        <f t="shared" si="7"/>
        <v>1.7885761293687429E-2</v>
      </c>
      <c r="P8" s="12">
        <f t="shared" si="8"/>
        <v>27.816616349879713</v>
      </c>
    </row>
    <row r="9" spans="1:16">
      <c r="B9" s="3" t="s">
        <v>7</v>
      </c>
      <c r="C9" s="10">
        <v>20</v>
      </c>
      <c r="D9" s="5" t="s">
        <v>11</v>
      </c>
      <c r="F9" s="12">
        <v>0.3</v>
      </c>
      <c r="G9">
        <f t="shared" si="2"/>
        <v>4.951487118414521</v>
      </c>
      <c r="H9">
        <f t="shared" si="3"/>
        <v>85684.42444208503</v>
      </c>
      <c r="I9" s="15">
        <f t="shared" si="4"/>
        <v>0.13569819043157816</v>
      </c>
      <c r="J9" s="15">
        <f t="shared" si="5"/>
        <v>0.13639223601195444</v>
      </c>
      <c r="K9" s="15">
        <f t="shared" si="5"/>
        <v>0.13631335883338658</v>
      </c>
      <c r="L9" s="15">
        <f t="shared" si="5"/>
        <v>0.13632274220985008</v>
      </c>
      <c r="M9" s="15">
        <f t="shared" ref="M9:N9" si="11">L9+(1/L9+2*LOG(eps/3.7/$F9+2.51/$H9/L9))/(1/L9/L9+2*2.51/$H9/L9/L9/LOG(eps/$F9/3.7+2.51/$H9/L9))</f>
        <v>0.13632163157905977</v>
      </c>
      <c r="N9" s="15">
        <f t="shared" si="11"/>
        <v>0.13632176311438979</v>
      </c>
      <c r="O9">
        <f t="shared" si="7"/>
        <v>1.8583623098615804E-2</v>
      </c>
      <c r="P9" s="12">
        <f t="shared" si="8"/>
        <v>11.615048537173315</v>
      </c>
    </row>
    <row r="10" spans="1:16">
      <c r="B10" s="3"/>
      <c r="C10" s="4"/>
      <c r="D10" s="5"/>
      <c r="F10" s="12">
        <v>0.35</v>
      </c>
      <c r="G10">
        <f t="shared" si="2"/>
        <v>3.6378272706718939</v>
      </c>
      <c r="H10">
        <f t="shared" si="3"/>
        <v>73443.79237893004</v>
      </c>
      <c r="I10" s="15">
        <f t="shared" si="4"/>
        <v>0.13795404319538482</v>
      </c>
      <c r="J10" s="15">
        <f t="shared" si="5"/>
        <v>0.13865363236661371</v>
      </c>
      <c r="K10" s="15">
        <f t="shared" si="5"/>
        <v>0.1385727162637114</v>
      </c>
      <c r="L10" s="15">
        <f t="shared" si="5"/>
        <v>0.13858250161475597</v>
      </c>
      <c r="M10" s="15">
        <f t="shared" ref="M10:N10" si="12">L10+(1/L10+2*LOG(eps/3.7/$F10+2.51/$H10/L10))/(1/L10/L10+2*2.51/$H10/L10/L10/LOG(eps/$F10/3.7+2.51/$H10/L10))</f>
        <v>0.13858132418174507</v>
      </c>
      <c r="N10" s="15">
        <f t="shared" si="12"/>
        <v>0.13858146594399515</v>
      </c>
      <c r="O10">
        <f t="shared" si="7"/>
        <v>1.9204822703186686E-2</v>
      </c>
      <c r="P10" s="12">
        <f t="shared" si="8"/>
        <v>5.5535027875072167</v>
      </c>
    </row>
    <row r="11" spans="1:16" ht="14" thickBot="1">
      <c r="B11" s="6" t="s">
        <v>8</v>
      </c>
      <c r="C11" s="7">
        <v>9.8066499999999994</v>
      </c>
      <c r="D11" s="8" t="s">
        <v>14</v>
      </c>
      <c r="F11" s="12">
        <v>0.4</v>
      </c>
      <c r="G11">
        <f t="shared" si="2"/>
        <v>2.785211504108168</v>
      </c>
      <c r="H11">
        <f t="shared" si="3"/>
        <v>64263.31833156378</v>
      </c>
      <c r="I11" s="15">
        <f t="shared" si="4"/>
        <v>0.13996966266221558</v>
      </c>
      <c r="J11" s="15">
        <f t="shared" si="5"/>
        <v>0.14067024326198604</v>
      </c>
      <c r="K11" s="15">
        <f t="shared" si="5"/>
        <v>0.14058793597910832</v>
      </c>
      <c r="L11" s="15">
        <f t="shared" si="5"/>
        <v>0.14059803399603288</v>
      </c>
      <c r="M11" s="15">
        <f t="shared" ref="M11:N11" si="13">L11+(1/L11+2*LOG(eps/3.7/$F11+2.51/$H11/L11))/(1/L11/L11+2*2.51/$H11/L11/L11/LOG(eps/$F11/3.7+2.51/$H11/L11))</f>
        <v>0.14059680123916615</v>
      </c>
      <c r="N11" s="15">
        <f t="shared" si="13"/>
        <v>0.14059695182499216</v>
      </c>
      <c r="O11">
        <f t="shared" si="7"/>
        <v>1.9767502862479164E-2</v>
      </c>
      <c r="P11" s="12">
        <f t="shared" si="8"/>
        <v>2.9318973942119531</v>
      </c>
    </row>
    <row r="12" spans="1:16">
      <c r="F12" s="12">
        <v>0.45</v>
      </c>
      <c r="G12">
        <f t="shared" si="2"/>
        <v>2.2006609415175649</v>
      </c>
      <c r="H12">
        <f t="shared" si="3"/>
        <v>57122.949628056682</v>
      </c>
      <c r="I12" s="15">
        <f t="shared" si="4"/>
        <v>0.14179709288302314</v>
      </c>
      <c r="J12" s="15">
        <f t="shared" si="5"/>
        <v>0.14249525137302155</v>
      </c>
      <c r="K12" s="15">
        <f t="shared" si="5"/>
        <v>0.14241206272279444</v>
      </c>
      <c r="L12" s="15">
        <f t="shared" si="5"/>
        <v>0.14242240082612995</v>
      </c>
      <c r="M12" s="15">
        <f t="shared" ref="M12:N12" si="14">L12+(1/L12+2*LOG(eps/3.7/$F12+2.51/$H12/L12))/(1/L12/L12+2*2.51/$H12/L12/L12/LOG(eps/$F12/3.7+2.51/$H12/L12))</f>
        <v>0.14242112234856724</v>
      </c>
      <c r="N12" s="15">
        <f t="shared" si="14"/>
        <v>0.14242128054989386</v>
      </c>
      <c r="O12">
        <f t="shared" si="7"/>
        <v>2.0283821153471576E-2</v>
      </c>
      <c r="P12" s="12">
        <f t="shared" si="8"/>
        <v>1.6694911359403488</v>
      </c>
    </row>
    <row r="13" spans="1:16">
      <c r="F13" s="12">
        <v>0.5</v>
      </c>
      <c r="G13">
        <f t="shared" si="2"/>
        <v>1.7825353626292277</v>
      </c>
      <c r="H13">
        <f t="shared" si="3"/>
        <v>51410.654665251022</v>
      </c>
      <c r="I13" s="15">
        <f t="shared" si="4"/>
        <v>0.14347269650986155</v>
      </c>
      <c r="J13" s="15">
        <f t="shared" si="5"/>
        <v>0.14416579184979919</v>
      </c>
      <c r="K13" s="15">
        <f t="shared" si="5"/>
        <v>0.1440821349468186</v>
      </c>
      <c r="L13" s="15">
        <f t="shared" si="5"/>
        <v>0.14409265257906537</v>
      </c>
      <c r="M13" s="15">
        <f t="shared" ref="M13:N13" si="15">L13+(1/L13+2*LOG(eps/3.7/$F13+2.51/$H13/L13))/(1/L13/L13+2*2.51/$H13/L13/L13/LOG(eps/$F13/3.7+2.51/$H13/L13))</f>
        <v>0.14409133660747256</v>
      </c>
      <c r="N13" s="15">
        <f t="shared" si="15"/>
        <v>0.14409150136233645</v>
      </c>
      <c r="O13">
        <f t="shared" si="7"/>
        <v>2.0762360764852206E-2</v>
      </c>
      <c r="P13" s="12">
        <f t="shared" si="8"/>
        <v>1.0090754148481584</v>
      </c>
    </row>
    <row r="14" spans="1:16" ht="14" thickBot="1">
      <c r="F14" s="12">
        <v>0.55000000000000004</v>
      </c>
      <c r="G14">
        <f t="shared" si="2"/>
        <v>1.4731697211811796</v>
      </c>
      <c r="H14">
        <f t="shared" si="3"/>
        <v>46736.958786591829</v>
      </c>
      <c r="I14" s="15">
        <f t="shared" si="4"/>
        <v>0.14502294777517682</v>
      </c>
      <c r="J14" s="15">
        <f t="shared" si="5"/>
        <v>0.14570888583073288</v>
      </c>
      <c r="K14" s="15">
        <f t="shared" si="5"/>
        <v>0.14562510319124811</v>
      </c>
      <c r="L14" s="15">
        <f t="shared" si="5"/>
        <v>0.14563574877067956</v>
      </c>
      <c r="M14" s="15">
        <f t="shared" ref="M14:N14" si="16">L14+(1/L14+2*LOG(eps/3.7/$F14+2.51/$H14/L14))/(1/L14/L14+2*2.51/$H14/L14/L14/LOG(eps/$F14/3.7+2.51/$H14/L14))</f>
        <v>0.14563440248422538</v>
      </c>
      <c r="N14" s="15">
        <f t="shared" si="16"/>
        <v>0.14563457284376766</v>
      </c>
      <c r="O14">
        <f t="shared" si="7"/>
        <v>2.1209428807386667E-2</v>
      </c>
      <c r="P14" s="12">
        <f t="shared" si="8"/>
        <v>0.64004784396030556</v>
      </c>
    </row>
    <row r="15" spans="1:16">
      <c r="B15" s="18" t="s">
        <v>25</v>
      </c>
      <c r="C15" s="19"/>
      <c r="D15" s="20"/>
      <c r="F15" s="12">
        <v>0.6</v>
      </c>
      <c r="G15">
        <f t="shared" si="2"/>
        <v>1.2378717796036303</v>
      </c>
      <c r="H15">
        <f t="shared" si="3"/>
        <v>42842.212221042515</v>
      </c>
      <c r="I15" s="15">
        <f t="shared" si="4"/>
        <v>0.14646776073439796</v>
      </c>
      <c r="J15" s="15">
        <f t="shared" si="5"/>
        <v>0.14714484786802093</v>
      </c>
      <c r="K15" s="15">
        <f t="shared" si="5"/>
        <v>0.14706122877942585</v>
      </c>
      <c r="L15" s="15">
        <f t="shared" si="5"/>
        <v>0.14707195763193376</v>
      </c>
      <c r="M15" s="15">
        <f t="shared" ref="M15:N15" si="17">L15+(1/L15+2*LOG(eps/3.7/$F15+2.51/$H15/L15))/(1/L15/L15+2*2.51/$H15/L15/L15/LOG(eps/$F15/3.7+2.51/$H15/L15))</f>
        <v>0.14707058738954507</v>
      </c>
      <c r="N15" s="15">
        <f t="shared" si="17"/>
        <v>0.14707076249484827</v>
      </c>
      <c r="O15">
        <f t="shared" si="7"/>
        <v>2.1629809180816067E-2</v>
      </c>
      <c r="P15" s="12">
        <f t="shared" si="8"/>
        <v>0.42246754398986192</v>
      </c>
    </row>
    <row r="16" spans="1:16">
      <c r="B16" s="21" t="s">
        <v>26</v>
      </c>
      <c r="C16" s="22"/>
      <c r="D16" s="23"/>
      <c r="F16" s="12">
        <v>0.65</v>
      </c>
      <c r="G16">
        <f t="shared" si="2"/>
        <v>1.05475465244333</v>
      </c>
      <c r="H16">
        <f t="shared" si="3"/>
        <v>39546.657434808483</v>
      </c>
      <c r="I16" s="15">
        <f t="shared" si="4"/>
        <v>0.1478225171711044</v>
      </c>
      <c r="J16" s="15">
        <f>I16+(1/I16+2*LOG(eps/3.7/$F16+2.51/$H16/I16))/(1/I16/I16+2*2.51/$H16/I16/I16/LOG(eps/$F16/3.7+2.51/$H16/I16))</f>
        <v>0.14848936119508235</v>
      </c>
      <c r="K16" s="15">
        <f t="shared" ref="K16:L16" si="18">J16+(1/J16+2*LOG(eps/3.7/$F16+2.51/$H16/J16))/(1/J16/J16+2*2.51/$H16/J16/J16/LOG(eps/$F16/3.7+2.51/$H16/J16))</f>
        <v>0.1484061537479488</v>
      </c>
      <c r="L16" s="15">
        <f t="shared" si="18"/>
        <v>0.14841692664800485</v>
      </c>
      <c r="M16" s="15">
        <f t="shared" ref="M16:N16" si="19">L16+(1/L16+2*LOG(eps/3.7/$F16+2.51/$H16/L16))/(1/L16/L16+2*2.51/$H16/L16/L16/LOG(eps/$F16/3.7+2.51/$H16/L16))</f>
        <v>0.14841553815122713</v>
      </c>
      <c r="N16" s="15">
        <f t="shared" si="19"/>
        <v>0.14841571721647673</v>
      </c>
      <c r="O16">
        <f t="shared" si="7"/>
        <v>2.2027225116881186E-2</v>
      </c>
      <c r="P16" s="12">
        <f t="shared" si="8"/>
        <v>0.28833005900726677</v>
      </c>
    </row>
    <row r="17" spans="2:16" ht="14" thickBot="1">
      <c r="B17" s="24" t="s">
        <v>27</v>
      </c>
      <c r="C17" s="25"/>
      <c r="D17" s="26"/>
      <c r="F17" s="12">
        <v>0.7</v>
      </c>
      <c r="G17">
        <f t="shared" si="2"/>
        <v>0.90945681766797348</v>
      </c>
      <c r="H17">
        <f t="shared" si="3"/>
        <v>36721.89618946502</v>
      </c>
      <c r="I17" s="15">
        <f t="shared" si="4"/>
        <v>0.14909936200742663</v>
      </c>
      <c r="J17" s="15">
        <f t="shared" si="5"/>
        <v>0.14975480286171111</v>
      </c>
      <c r="K17" s="15">
        <f t="shared" si="5"/>
        <v>0.14967222256236612</v>
      </c>
      <c r="L17" s="15">
        <f t="shared" si="5"/>
        <v>0.14968300467086768</v>
      </c>
      <c r="M17" s="15">
        <f t="shared" ref="M17:N17" si="20">L17+(1/L17+2*LOG(eps/3.7/$F17+2.51/$H17/L17))/(1/L17/L17+2*2.51/$H17/L17/L17/LOG(eps/$F17/3.7+2.51/$H17/L17))</f>
        <v>0.14968160308414724</v>
      </c>
      <c r="N17" s="15">
        <f t="shared" si="20"/>
        <v>0.1496817853840321</v>
      </c>
      <c r="O17">
        <f t="shared" si="7"/>
        <v>2.2404636875751446E-2</v>
      </c>
      <c r="P17" s="12">
        <f t="shared" si="8"/>
        <v>0.20246251303898838</v>
      </c>
    </row>
    <row r="18" spans="2:16">
      <c r="F18" s="12">
        <v>0.75</v>
      </c>
      <c r="G18">
        <f t="shared" si="2"/>
        <v>0.79223793894632344</v>
      </c>
      <c r="H18">
        <f t="shared" si="3"/>
        <v>34273.769776834015</v>
      </c>
      <c r="I18" s="15">
        <f t="shared" si="4"/>
        <v>0.15030806362174964</v>
      </c>
      <c r="J18" s="15">
        <f t="shared" si="5"/>
        <v>0.15095112346055412</v>
      </c>
      <c r="K18" s="15">
        <f t="shared" si="5"/>
        <v>0.15086935956698297</v>
      </c>
      <c r="L18" s="15">
        <f t="shared" si="5"/>
        <v>0.1508801196375005</v>
      </c>
      <c r="M18" s="15">
        <f t="shared" ref="M18:N18" si="21">L18+(1/L18+2*LOG(eps/3.7/$F18+2.51/$H18/L18))/(1/L18/L18+2*2.51/$H18/L18/L18/LOG(eps/$F18/3.7+2.51/$H18/L18))</f>
        <v>0.15087870967928155</v>
      </c>
      <c r="N18" s="15">
        <f t="shared" si="21"/>
        <v>0.15087889453933542</v>
      </c>
      <c r="O18">
        <f t="shared" si="7"/>
        <v>2.2764440817411899E-2</v>
      </c>
      <c r="P18" s="12">
        <f t="shared" si="8"/>
        <v>0.14569598491071212</v>
      </c>
    </row>
    <row r="19" spans="2:16" ht="14" thickBot="1">
      <c r="F19" s="12">
        <v>0.8</v>
      </c>
      <c r="G19">
        <f t="shared" si="2"/>
        <v>0.69630287602704199</v>
      </c>
      <c r="H19">
        <f t="shared" si="3"/>
        <v>32131.65916578189</v>
      </c>
      <c r="I19" s="15">
        <f t="shared" si="4"/>
        <v>0.15145660414052572</v>
      </c>
      <c r="J19" s="15">
        <f t="shared" si="5"/>
        <v>0.15208645051962175</v>
      </c>
      <c r="K19" s="15">
        <f t="shared" si="5"/>
        <v>0.15200567081183552</v>
      </c>
      <c r="L19" s="15">
        <f t="shared" si="5"/>
        <v>0.15201638058412342</v>
      </c>
      <c r="M19" s="15">
        <f t="shared" ref="M19:N19" si="22">L19+(1/L19+2*LOG(eps/3.7/$F19+2.51/$H19/L19))/(1/L19/L19+2*2.51/$H19/L19/L19/LOG(eps/$F19/3.7+2.51/$H19/L19))</f>
        <v>0.15201496659732616</v>
      </c>
      <c r="N19" s="15">
        <f t="shared" si="22"/>
        <v>0.15201515338637173</v>
      </c>
      <c r="O19">
        <f t="shared" si="7"/>
        <v>2.3108606859082122E-2</v>
      </c>
      <c r="P19" s="12">
        <f t="shared" si="8"/>
        <v>0.10710771219017377</v>
      </c>
    </row>
    <row r="20" spans="2:16">
      <c r="B20" s="1" t="s">
        <v>28</v>
      </c>
      <c r="C20" s="17"/>
      <c r="D20" s="17"/>
      <c r="E20" s="2"/>
      <c r="F20" s="12">
        <v>0.85</v>
      </c>
      <c r="G20">
        <f t="shared" si="2"/>
        <v>0.61679424312430031</v>
      </c>
      <c r="H20">
        <f t="shared" si="3"/>
        <v>30241.561567794717</v>
      </c>
      <c r="I20" s="15">
        <f t="shared" si="4"/>
        <v>0.15255159584529507</v>
      </c>
      <c r="J20" s="15">
        <f t="shared" si="5"/>
        <v>0.15316751400552547</v>
      </c>
      <c r="K20" s="15">
        <f t="shared" si="5"/>
        <v>0.1530878684494191</v>
      </c>
      <c r="L20" s="15">
        <f t="shared" si="5"/>
        <v>0.15309850217709531</v>
      </c>
      <c r="M20" s="15">
        <f t="shared" ref="M20:N20" si="23">L20+(1/L20+2*LOG(eps/3.7/$F20+2.51/$H20/L20))/(1/L20/L20+2*2.51/$H20/L20/L20/LOG(eps/$F20/3.7+2.51/$H20/L20))</f>
        <v>0.15309708818464884</v>
      </c>
      <c r="N20" s="15">
        <f t="shared" si="23"/>
        <v>0.15309727630878103</v>
      </c>
      <c r="O20">
        <f t="shared" si="7"/>
        <v>2.3438776013167247E-2</v>
      </c>
      <c r="P20" s="12">
        <f t="shared" si="8"/>
        <v>8.0230077927497964E-2</v>
      </c>
    </row>
    <row r="21" spans="2:16">
      <c r="B21" s="3" t="s">
        <v>29</v>
      </c>
      <c r="C21" s="4"/>
      <c r="D21" s="4"/>
      <c r="E21" s="5"/>
      <c r="F21" s="12">
        <v>0.9</v>
      </c>
      <c r="G21">
        <f t="shared" si="2"/>
        <v>0.55016523537939122</v>
      </c>
      <c r="H21">
        <f t="shared" si="3"/>
        <v>28561.474814028341</v>
      </c>
      <c r="I21" s="15">
        <f t="shared" si="4"/>
        <v>0.15359858201897991</v>
      </c>
      <c r="J21" s="15">
        <f t="shared" si="5"/>
        <v>0.15419995364123051</v>
      </c>
      <c r="K21" s="15">
        <f t="shared" si="5"/>
        <v>0.15412157725163453</v>
      </c>
      <c r="L21" s="15">
        <f t="shared" si="5"/>
        <v>0.15413211132821275</v>
      </c>
      <c r="M21" s="15">
        <f t="shared" ref="M21:N21" si="24">L21+(1/L21+2*LOG(eps/3.7/$F21+2.51/$H21/L21))/(1/L21/L21+2*2.51/$H21/L21/L21/LOG(eps/$F21/3.7+2.51/$H21/L21))</f>
        <v>0.15413070107751131</v>
      </c>
      <c r="N21" s="15">
        <f t="shared" si="24"/>
        <v>0.15413088997523339</v>
      </c>
      <c r="O21">
        <f t="shared" si="7"/>
        <v>2.3756331244557501E-2</v>
      </c>
      <c r="P21" s="12">
        <f t="shared" si="8"/>
        <v>6.1103169576580754E-2</v>
      </c>
    </row>
    <row r="22" spans="2:16">
      <c r="B22" s="3" t="s">
        <v>30</v>
      </c>
      <c r="C22" s="4"/>
      <c r="D22" s="4"/>
      <c r="E22" s="5"/>
      <c r="F22" s="12">
        <v>0.95</v>
      </c>
      <c r="G22">
        <f t="shared" si="2"/>
        <v>0.49377710876155895</v>
      </c>
      <c r="H22">
        <f t="shared" si="3"/>
        <v>27058.239297500539</v>
      </c>
      <c r="I22" s="15">
        <f t="shared" si="4"/>
        <v>0.15460225887063403</v>
      </c>
      <c r="J22" s="15">
        <f t="shared" si="5"/>
        <v>0.1551885455335946</v>
      </c>
      <c r="K22" s="15">
        <f t="shared" si="5"/>
        <v>0.15511156064569037</v>
      </c>
      <c r="L22" s="15">
        <f t="shared" si="5"/>
        <v>0.15512197330416172</v>
      </c>
      <c r="M22" s="15">
        <f t="shared" ref="M22:N22" si="25">L22+(1/L22+2*LOG(eps/3.7/$F22+2.51/$H22/L22))/(1/L22/L22+2*2.51/$H22/L22/L22/LOG(eps/$F22/3.7+2.51/$H22/L22))</f>
        <v>0.15512057030315202</v>
      </c>
      <c r="N22" s="15">
        <f t="shared" si="25"/>
        <v>0.15512075944139062</v>
      </c>
      <c r="O22">
        <f t="shared" si="7"/>
        <v>2.4062450009673775E-2</v>
      </c>
      <c r="P22" s="12">
        <f t="shared" si="8"/>
        <v>4.7230085517353346E-2</v>
      </c>
    </row>
    <row r="23" spans="2:16">
      <c r="B23" s="3" t="s">
        <v>31</v>
      </c>
      <c r="C23" s="4"/>
      <c r="D23" s="4"/>
      <c r="E23" s="5"/>
      <c r="F23" s="12">
        <v>1</v>
      </c>
      <c r="G23">
        <f t="shared" si="2"/>
        <v>0.44563384065730693</v>
      </c>
      <c r="H23">
        <f t="shared" si="3"/>
        <v>25705.327332625511</v>
      </c>
      <c r="I23" s="15">
        <f t="shared" si="4"/>
        <v>0.15556664226268316</v>
      </c>
      <c r="J23" s="15">
        <f t="shared" si="5"/>
        <v>0.15613737238243813</v>
      </c>
      <c r="K23" s="15">
        <f t="shared" si="5"/>
        <v>0.15606189047807667</v>
      </c>
      <c r="L23" s="15">
        <f t="shared" si="5"/>
        <v>0.15607216154646372</v>
      </c>
      <c r="M23" s="15">
        <f t="shared" ref="M23:N23" si="26">L23+(1/L23+2*LOG(eps/3.7/$F23+2.51/$H23/L23))/(1/L23/L23+2*2.51/$H23/L23/L23/LOG(eps/$F23/3.7+2.51/$H23/L23))</f>
        <v>0.15607076909330145</v>
      </c>
      <c r="N23" s="15">
        <f t="shared" si="26"/>
        <v>0.15607095796410286</v>
      </c>
      <c r="O23">
        <f t="shared" si="7"/>
        <v>2.4358143919832764E-2</v>
      </c>
      <c r="P23" s="12">
        <f t="shared" si="8"/>
        <v>3.6994835960630461E-2</v>
      </c>
    </row>
    <row r="24" spans="2:16" ht="14" thickBot="1">
      <c r="B24" s="3" t="s">
        <v>32</v>
      </c>
      <c r="C24" s="4"/>
      <c r="D24" s="4"/>
      <c r="E24" s="5"/>
      <c r="I24" s="27"/>
      <c r="J24" s="27"/>
      <c r="K24" s="27"/>
      <c r="L24" s="27"/>
      <c r="M24" s="27"/>
      <c r="N24" s="27"/>
    </row>
    <row r="25" spans="2:16" ht="14" thickBot="1">
      <c r="B25" s="3" t="s">
        <v>33</v>
      </c>
      <c r="C25" s="4"/>
      <c r="D25" s="4"/>
      <c r="E25" s="5"/>
      <c r="F25" s="16">
        <v>0.26782043880154688</v>
      </c>
      <c r="G25">
        <f t="shared" si="2"/>
        <v>6.2128479988455023</v>
      </c>
      <c r="H25">
        <f t="shared" ref="H24:H25" si="27">rho*F25*G25/mu</f>
        <v>95979.70732798698</v>
      </c>
      <c r="I25" s="15">
        <f t="shared" ref="I24:I25" si="28">1/(-1.8*LOG(6.9/H25+(eps/F25/3.7)^1.11))</f>
        <v>0.13408430205471733</v>
      </c>
      <c r="J25" s="15">
        <f t="shared" ref="J25:N25" si="29">I25+(1/I25+2*LOG(eps/3.7/$F25+2.51/$H25/I25))/(1/I25/I25+2*2.51/$H25/I25/I25/LOG(eps/$F25/3.7+2.51/$H25/I25))</f>
        <v>0.13477158551254551</v>
      </c>
      <c r="K25" s="15">
        <f t="shared" si="29"/>
        <v>0.13469445553300269</v>
      </c>
      <c r="L25" s="15">
        <f t="shared" si="29"/>
        <v>0.13470352203384467</v>
      </c>
      <c r="M25" s="15">
        <f t="shared" si="29"/>
        <v>0.13470246166708869</v>
      </c>
      <c r="N25" s="15">
        <f t="shared" si="29"/>
        <v>0.13470258575568356</v>
      </c>
      <c r="O25">
        <f t="shared" si="7"/>
        <v>1.8144786609267282E-2</v>
      </c>
      <c r="P25" s="13">
        <f t="shared" ref="P24:P25" si="30">O25*L/F25*G25^2/2/g</f>
        <v>20.000009066747733</v>
      </c>
    </row>
    <row r="26" spans="2:16">
      <c r="B26" s="3" t="s">
        <v>35</v>
      </c>
      <c r="C26" s="4"/>
      <c r="D26" s="4"/>
      <c r="E26" s="5"/>
    </row>
    <row r="27" spans="2:16">
      <c r="B27" s="3" t="s">
        <v>36</v>
      </c>
      <c r="C27" s="4"/>
      <c r="D27" s="4"/>
      <c r="E27" s="5"/>
    </row>
    <row r="28" spans="2:16" ht="14" thickBot="1">
      <c r="B28" s="6"/>
      <c r="C28" s="7"/>
      <c r="D28" s="7"/>
      <c r="E28" s="8"/>
    </row>
  </sheetData>
  <sheetCalcPr fullCalcOnLoad="1"/>
  <phoneticPr fontId="2" type="noConversion"/>
  <pageMargins left="0.75" right="0.75" top="1" bottom="1" header="0.5" footer="0.5"/>
  <pageSetup paperSize="0" scale="70" orientation="landscape" horizontalDpi="4294967292" verticalDpi="4294967292"/>
  <drawing r:id="rId1"/>
  <extLst>
    <ext xmlns:mx="http://schemas.microsoft.com/office/mac/excel/2008/main" uri="http://schemas.microsoft.com/office/mac/excel/2008/main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byu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Lignell</dc:creator>
  <cp:lastModifiedBy>David Lignell</cp:lastModifiedBy>
  <cp:lastPrinted>2009-10-13T16:05:51Z</cp:lastPrinted>
  <dcterms:created xsi:type="dcterms:W3CDTF">2009-10-13T14:51:04Z</dcterms:created>
  <dcterms:modified xsi:type="dcterms:W3CDTF">2009-10-13T16:09:49Z</dcterms:modified>
</cp:coreProperties>
</file>