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8795" windowHeight="11730" activeTab="3"/>
  </bookViews>
  <sheets>
    <sheet name="Results" sheetId="2" r:id="rId1"/>
    <sheet name="Pipe Data" sheetId="3" r:id="rId2"/>
    <sheet name="Insulation Data" sheetId="1" r:id="rId3"/>
    <sheet name="Calculations" sheetId="6" r:id="rId4"/>
  </sheets>
  <calcPr calcId="125725"/>
</workbook>
</file>

<file path=xl/calcChain.xml><?xml version="1.0" encoding="utf-8"?>
<calcChain xmlns="http://schemas.openxmlformats.org/spreadsheetml/2006/main">
  <c r="V25" i="6"/>
  <c r="V20"/>
  <c r="U25"/>
  <c r="U20"/>
  <c r="R20" l="1"/>
  <c r="R25"/>
  <c r="R21"/>
  <c r="R19"/>
  <c r="R18"/>
  <c r="R13"/>
  <c r="R12"/>
  <c r="R11"/>
  <c r="R10"/>
  <c r="R9"/>
  <c r="R6"/>
  <c r="R5"/>
  <c r="R4"/>
  <c r="R3"/>
  <c r="B3" l="1"/>
  <c r="B22"/>
  <c r="B6"/>
  <c r="B12"/>
  <c r="C12" s="1"/>
  <c r="B15" l="1"/>
  <c r="B14" s="1"/>
  <c r="B17" s="1"/>
  <c r="B18" l="1"/>
  <c r="B9" s="1"/>
  <c r="B25" s="1"/>
  <c r="B28" s="1"/>
  <c r="H20" i="2" l="1"/>
</calcChain>
</file>

<file path=xl/comments1.xml><?xml version="1.0" encoding="utf-8"?>
<comments xmlns="http://schemas.openxmlformats.org/spreadsheetml/2006/main">
  <authors>
    <author>profilec</author>
  </authors>
  <commentList>
    <comment ref="A13" authorId="0">
      <text>
        <r>
          <rPr>
            <b/>
            <sz val="8"/>
            <color indexed="81"/>
            <rFont val="Tahoma"/>
            <family val="2"/>
          </rPr>
          <t>profilec:</t>
        </r>
        <r>
          <rPr>
            <sz val="8"/>
            <color indexed="81"/>
            <rFont val="Tahoma"/>
            <family val="2"/>
          </rPr>
          <t xml:space="preserve">
Select a material from the drop down list</t>
        </r>
      </text>
    </comment>
    <comment ref="F13" authorId="0">
      <text>
        <r>
          <rPr>
            <b/>
            <sz val="8"/>
            <color indexed="81"/>
            <rFont val="Tahoma"/>
            <family val="2"/>
          </rPr>
          <t>profilec:</t>
        </r>
        <r>
          <rPr>
            <sz val="8"/>
            <color indexed="81"/>
            <rFont val="Tahoma"/>
            <family val="2"/>
          </rPr>
          <t xml:space="preserve">
Volume Flow Rate (m^3/s)</t>
        </r>
      </text>
    </comment>
    <comment ref="H13" authorId="0">
      <text>
        <r>
          <rPr>
            <b/>
            <sz val="8"/>
            <color indexed="81"/>
            <rFont val="Tahoma"/>
            <family val="2"/>
          </rPr>
          <t>profilec:</t>
        </r>
        <r>
          <rPr>
            <sz val="8"/>
            <color indexed="81"/>
            <rFont val="Tahoma"/>
            <family val="2"/>
          </rPr>
          <t xml:space="preserve">
Specific Heat at Constant Temperature (J/kg*K)</t>
        </r>
      </text>
    </comment>
    <comment ref="A14" authorId="0">
      <text>
        <r>
          <rPr>
            <b/>
            <sz val="8"/>
            <color indexed="81"/>
            <rFont val="Tahoma"/>
            <family val="2"/>
          </rPr>
          <t>profilec:</t>
        </r>
        <r>
          <rPr>
            <sz val="8"/>
            <color indexed="81"/>
            <rFont val="Tahoma"/>
            <family val="2"/>
          </rPr>
          <t xml:space="preserve">
Length of pipe (m)</t>
        </r>
      </text>
    </comment>
    <comment ref="F14" authorId="0">
      <text>
        <r>
          <rPr>
            <b/>
            <sz val="8"/>
            <color indexed="81"/>
            <rFont val="Tahoma"/>
            <family val="2"/>
          </rPr>
          <t>profilec:</t>
        </r>
        <r>
          <rPr>
            <sz val="8"/>
            <color indexed="81"/>
            <rFont val="Tahoma"/>
            <family val="2"/>
          </rPr>
          <t xml:space="preserve">
Mean Inlet Temperature (K)</t>
        </r>
      </text>
    </comment>
    <comment ref="H14" authorId="0">
      <text>
        <r>
          <rPr>
            <b/>
            <sz val="8"/>
            <color indexed="81"/>
            <rFont val="Tahoma"/>
            <family val="2"/>
          </rPr>
          <t>profilec:</t>
        </r>
        <r>
          <rPr>
            <sz val="8"/>
            <color indexed="81"/>
            <rFont val="Tahoma"/>
            <family val="2"/>
          </rPr>
          <t xml:space="preserve">
Thermal Conductivity (W/m*K)</t>
        </r>
      </text>
    </comment>
    <comment ref="A15" authorId="0">
      <text>
        <r>
          <rPr>
            <b/>
            <sz val="8"/>
            <color indexed="81"/>
            <rFont val="Tahoma"/>
            <family val="2"/>
          </rPr>
          <t>profilec:</t>
        </r>
        <r>
          <rPr>
            <sz val="8"/>
            <color indexed="81"/>
            <rFont val="Tahoma"/>
            <family val="2"/>
          </rPr>
          <t xml:space="preserve">
Inside Diameter (m)</t>
        </r>
      </text>
    </comment>
    <comment ref="F15" authorId="0">
      <text>
        <r>
          <rPr>
            <b/>
            <sz val="8"/>
            <color indexed="81"/>
            <rFont val="Tahoma"/>
            <family val="2"/>
          </rPr>
          <t>profilec:</t>
        </r>
        <r>
          <rPr>
            <sz val="8"/>
            <color indexed="81"/>
            <rFont val="Tahoma"/>
            <family val="2"/>
          </rPr>
          <t xml:space="preserve">
Mean Outlet Temperature (K)</t>
        </r>
      </text>
    </comment>
    <comment ref="H15" authorId="0">
      <text>
        <r>
          <rPr>
            <b/>
            <sz val="8"/>
            <color indexed="81"/>
            <rFont val="Tahoma"/>
            <family val="2"/>
          </rPr>
          <t>profilec:</t>
        </r>
        <r>
          <rPr>
            <sz val="8"/>
            <color indexed="81"/>
            <rFont val="Tahoma"/>
            <family val="2"/>
          </rPr>
          <t xml:space="preserve">
Viscosity (N*s/m^2)</t>
        </r>
      </text>
    </comment>
    <comment ref="A16" authorId="0">
      <text>
        <r>
          <rPr>
            <b/>
            <sz val="8"/>
            <color indexed="81"/>
            <rFont val="Tahoma"/>
            <family val="2"/>
          </rPr>
          <t>profilec:</t>
        </r>
        <r>
          <rPr>
            <sz val="8"/>
            <color indexed="81"/>
            <rFont val="Tahoma"/>
            <family val="2"/>
          </rPr>
          <t xml:space="preserve">
Outside Diameter (m)</t>
        </r>
      </text>
    </comment>
    <comment ref="F16" authorId="0">
      <text>
        <r>
          <rPr>
            <b/>
            <sz val="8"/>
            <color indexed="81"/>
            <rFont val="Tahoma"/>
            <family val="2"/>
          </rPr>
          <t>profilec:</t>
        </r>
        <r>
          <rPr>
            <sz val="8"/>
            <color indexed="81"/>
            <rFont val="Tahoma"/>
            <family val="2"/>
          </rPr>
          <t xml:space="preserve">
Fluid Density (kg/m^3)</t>
        </r>
      </text>
    </comment>
    <comment ref="H16" authorId="0">
      <text>
        <r>
          <rPr>
            <b/>
            <sz val="8"/>
            <color indexed="81"/>
            <rFont val="Tahoma"/>
            <family val="2"/>
          </rPr>
          <t>profilec:</t>
        </r>
        <r>
          <rPr>
            <sz val="8"/>
            <color indexed="81"/>
            <rFont val="Tahoma"/>
            <family val="2"/>
          </rPr>
          <t xml:space="preserve">
Prandtl Number</t>
        </r>
      </text>
    </comment>
  </commentList>
</comments>
</file>

<file path=xl/sharedStrings.xml><?xml version="1.0" encoding="utf-8"?>
<sst xmlns="http://schemas.openxmlformats.org/spreadsheetml/2006/main" count="152" uniqueCount="138">
  <si>
    <t>Pipe Insulation Calculator</t>
  </si>
  <si>
    <t>Calculate insulation thickness for desired surface temperature</t>
  </si>
  <si>
    <t>Piping Information</t>
  </si>
  <si>
    <t>Fluid Information</t>
  </si>
  <si>
    <t>Assumptions</t>
  </si>
  <si>
    <t>(For Torrance Refinery)</t>
  </si>
  <si>
    <t>Material</t>
  </si>
  <si>
    <t>Length</t>
  </si>
  <si>
    <t>Desired Surface Temperature</t>
  </si>
  <si>
    <t>Q</t>
  </si>
  <si>
    <t>Smooth Pipe</t>
  </si>
  <si>
    <t>Fully Developed Flow</t>
  </si>
  <si>
    <t>Reflective Insulation Surface</t>
  </si>
  <si>
    <t>Radiative Heat Loss Negligible</t>
  </si>
  <si>
    <t>Fluid Prandtl number is between .05 and 2000</t>
  </si>
  <si>
    <t>Turbulence onset at Reynolds' number of 2300</t>
  </si>
  <si>
    <t>Convective Heat transfer (fluid)</t>
  </si>
  <si>
    <t>Thermal Resistance</t>
  </si>
  <si>
    <t>(for the fluid)</t>
  </si>
  <si>
    <r>
      <t>Re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= 4*</t>
    </r>
    <r>
      <rPr>
        <sz val="11"/>
        <color theme="1"/>
        <rFont val="Calibri"/>
        <family val="2"/>
      </rPr>
      <t>ρ*Q/(π*D</t>
    </r>
    <r>
      <rPr>
        <vertAlign val="sub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>*μ)</t>
    </r>
  </si>
  <si>
    <t>If laminar, Nu = 3.66</t>
  </si>
  <si>
    <r>
      <t>If Turbluent, Nu = [(f/8)*(Re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- 1000)*Pr]/[1 + 12.7*(f/8)</t>
    </r>
    <r>
      <rPr>
        <vertAlign val="superscript"/>
        <sz val="11"/>
        <color theme="1"/>
        <rFont val="Calibri"/>
        <family val="2"/>
        <scheme val="minor"/>
      </rPr>
      <t>1/2</t>
    </r>
    <r>
      <rPr>
        <sz val="11"/>
        <color theme="1"/>
        <rFont val="Calibri"/>
        <family val="2"/>
        <scheme val="minor"/>
      </rPr>
      <t>*(Pr</t>
    </r>
    <r>
      <rPr>
        <vertAlign val="superscript"/>
        <sz val="11"/>
        <color theme="1"/>
        <rFont val="Calibri"/>
        <family val="2"/>
        <scheme val="minor"/>
      </rPr>
      <t>2/3</t>
    </r>
    <r>
      <rPr>
        <sz val="11"/>
        <color theme="1"/>
        <rFont val="Calibri"/>
        <family val="2"/>
        <scheme val="minor"/>
      </rPr>
      <t xml:space="preserve"> -1 )]</t>
    </r>
  </si>
  <si>
    <r>
      <t>For a smooth pipe, f = (0.790*ln(Re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) - 1.64)</t>
    </r>
    <r>
      <rPr>
        <vertAlign val="superscript"/>
        <sz val="11"/>
        <color theme="1"/>
        <rFont val="Calibri"/>
        <family val="2"/>
        <scheme val="minor"/>
      </rPr>
      <t>-2</t>
    </r>
  </si>
  <si>
    <r>
      <t>h = k</t>
    </r>
    <r>
      <rPr>
        <vertAlign val="subscript"/>
        <sz val="11"/>
        <color theme="1"/>
        <rFont val="Calibri"/>
        <family val="2"/>
        <scheme val="minor"/>
      </rPr>
      <t>fluid</t>
    </r>
    <r>
      <rPr>
        <sz val="11"/>
        <color theme="1"/>
        <rFont val="Calibri"/>
        <family val="2"/>
        <scheme val="minor"/>
      </rPr>
      <t>*Nu/D</t>
    </r>
    <r>
      <rPr>
        <vertAlign val="subscript"/>
        <sz val="11"/>
        <color theme="1"/>
        <rFont val="Calibri"/>
        <family val="2"/>
        <scheme val="minor"/>
      </rPr>
      <t>1</t>
    </r>
  </si>
  <si>
    <t>Typical Pipe Insulation</t>
  </si>
  <si>
    <t>(from Fundamentals of Heat and Mass Transfer, 6th Edition)</t>
  </si>
  <si>
    <t>Magnesia, 85%</t>
  </si>
  <si>
    <t>Calcium Silicate</t>
  </si>
  <si>
    <t>Cellular glass</t>
  </si>
  <si>
    <t>Diatomaceous silica</t>
  </si>
  <si>
    <t>Molded Beads</t>
  </si>
  <si>
    <t>Rubber (ridgid, foamed)</t>
  </si>
  <si>
    <t>Density</t>
  </si>
  <si>
    <t>kg/m^3</t>
  </si>
  <si>
    <t>Thermal Conductivity (W/m*K) at various temperatures</t>
  </si>
  <si>
    <t xml:space="preserve">Max Service </t>
  </si>
  <si>
    <t>Temperature (K)</t>
  </si>
  <si>
    <t>Circular Pipe</t>
  </si>
  <si>
    <t>Pipe Material Data</t>
  </si>
  <si>
    <t>4-Ply Asbestos</t>
  </si>
  <si>
    <t>6-Ply Asbestos</t>
  </si>
  <si>
    <t>8-Ply Asbestos</t>
  </si>
  <si>
    <t>Extruded (R-12) PolyStyrene</t>
  </si>
  <si>
    <t>Pure Iron</t>
  </si>
  <si>
    <t>Armco Iron (99.75%)</t>
  </si>
  <si>
    <t>Plain Carbon Steel</t>
  </si>
  <si>
    <t>AISI 1010</t>
  </si>
  <si>
    <t>Carbon-Silicon</t>
  </si>
  <si>
    <t>.5Cr-.25Mo-Si</t>
  </si>
  <si>
    <t>1Cr-.5Mo</t>
  </si>
  <si>
    <t>1Cr-V</t>
  </si>
  <si>
    <t>AISI 302</t>
  </si>
  <si>
    <t>AISI 304</t>
  </si>
  <si>
    <t>AISI 316</t>
  </si>
  <si>
    <t>AISI 347</t>
  </si>
  <si>
    <t>Pure Nickel</t>
  </si>
  <si>
    <t>Nichrome</t>
  </si>
  <si>
    <t>Inconel X-750</t>
  </si>
  <si>
    <t>Titanium</t>
  </si>
  <si>
    <t>Carbon-Manganese-Silicon</t>
  </si>
  <si>
    <r>
      <t>t = (D</t>
    </r>
    <r>
      <rPr>
        <vertAlign val="sub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- D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)/2</t>
    </r>
  </si>
  <si>
    <t>m</t>
  </si>
  <si>
    <t>t =</t>
  </si>
  <si>
    <t>Insulation Thickness</t>
  </si>
  <si>
    <t>Thermal conductivity</t>
  </si>
  <si>
    <t>k =</t>
  </si>
  <si>
    <r>
      <t>D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=</t>
    </r>
  </si>
  <si>
    <t>Outer diamter</t>
  </si>
  <si>
    <t>(for the insulation)</t>
  </si>
  <si>
    <t>Insulation Properties</t>
  </si>
  <si>
    <t>K*m/W</t>
  </si>
  <si>
    <t>Total pipe length</t>
  </si>
  <si>
    <t>L =</t>
  </si>
  <si>
    <t>(for the pipe)</t>
  </si>
  <si>
    <t>Outer diameter</t>
  </si>
  <si>
    <r>
      <t>D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</t>
    </r>
  </si>
  <si>
    <t>Inner diameter</t>
  </si>
  <si>
    <r>
      <t>D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</t>
    </r>
  </si>
  <si>
    <t>Pipe Properties</t>
  </si>
  <si>
    <r>
      <t>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*K</t>
    </r>
  </si>
  <si>
    <t xml:space="preserve">h = </t>
  </si>
  <si>
    <t>friction factor</t>
  </si>
  <si>
    <t>f =</t>
  </si>
  <si>
    <t>Nusselt Number</t>
  </si>
  <si>
    <t>Nu =</t>
  </si>
  <si>
    <t>Prandtl Number</t>
  </si>
  <si>
    <t>Pr =</t>
  </si>
  <si>
    <t>Dynamic viscosity</t>
  </si>
  <si>
    <t>μ =</t>
  </si>
  <si>
    <r>
      <t>Re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=</t>
    </r>
  </si>
  <si>
    <t>thermal conductivity</t>
  </si>
  <si>
    <t>Specific heat</t>
  </si>
  <si>
    <r>
      <t>c</t>
    </r>
    <r>
      <rPr>
        <vertAlign val="subscript"/>
        <sz val="11"/>
        <color theme="1"/>
        <rFont val="Calibri"/>
        <family val="2"/>
      </rPr>
      <t>p</t>
    </r>
    <r>
      <rPr>
        <sz val="11"/>
        <color theme="1"/>
        <rFont val="Calibri"/>
        <family val="2"/>
      </rPr>
      <t xml:space="preserve"> =</t>
    </r>
  </si>
  <si>
    <t>density</t>
  </si>
  <si>
    <t>ρ =</t>
  </si>
  <si>
    <t>Fluid Properties</t>
  </si>
  <si>
    <t>Surface temperature</t>
  </si>
  <si>
    <r>
      <t>T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=</t>
    </r>
  </si>
  <si>
    <t>Outlet fluid temperature</t>
  </si>
  <si>
    <r>
      <t>T</t>
    </r>
    <r>
      <rPr>
        <vertAlign val="subscript"/>
        <sz val="11"/>
        <color theme="1"/>
        <rFont val="Calibri"/>
        <family val="2"/>
        <scheme val="minor"/>
      </rPr>
      <t>m,o</t>
    </r>
    <r>
      <rPr>
        <sz val="11"/>
        <color theme="1"/>
        <rFont val="Calibri"/>
        <family val="2"/>
        <scheme val="minor"/>
      </rPr>
      <t xml:space="preserve"> =</t>
    </r>
  </si>
  <si>
    <t>Inlet fluid temperature</t>
  </si>
  <si>
    <r>
      <t>T</t>
    </r>
    <r>
      <rPr>
        <vertAlign val="subscript"/>
        <sz val="11"/>
        <color theme="1"/>
        <rFont val="Calibri"/>
        <family val="2"/>
        <scheme val="minor"/>
      </rPr>
      <t>m,i</t>
    </r>
    <r>
      <rPr>
        <sz val="11"/>
        <color theme="1"/>
        <rFont val="Calibri"/>
        <family val="2"/>
        <scheme val="minor"/>
      </rPr>
      <t xml:space="preserve"> =</t>
    </r>
  </si>
  <si>
    <t>Volume flow rate</t>
  </si>
  <si>
    <t>Q =</t>
  </si>
  <si>
    <t>Values</t>
  </si>
  <si>
    <t>Variables</t>
  </si>
  <si>
    <t>Equations</t>
  </si>
  <si>
    <t>Calculation</t>
  </si>
  <si>
    <t>ρ</t>
  </si>
  <si>
    <t>cp</t>
  </si>
  <si>
    <t>k</t>
  </si>
  <si>
    <t>μ</t>
  </si>
  <si>
    <t>Pr</t>
  </si>
  <si>
    <t>Row</t>
  </si>
  <si>
    <t>Column</t>
  </si>
  <si>
    <t>Desired Insulation</t>
  </si>
  <si>
    <t>Required Thickness</t>
  </si>
  <si>
    <t>Results</t>
  </si>
  <si>
    <r>
      <t>T</t>
    </r>
    <r>
      <rPr>
        <b/>
        <vertAlign val="subscript"/>
        <sz val="11"/>
        <color theme="1"/>
        <rFont val="Calibri"/>
        <family val="2"/>
        <scheme val="minor"/>
      </rPr>
      <t>m,i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</si>
  <si>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m,o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</si>
  <si>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inside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</si>
  <si>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outside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</si>
  <si>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s</t>
    </r>
  </si>
  <si>
    <r>
      <t>R</t>
    </r>
    <r>
      <rPr>
        <vertAlign val="subscript"/>
        <sz val="11"/>
        <color theme="1"/>
        <rFont val="Calibri"/>
        <family val="2"/>
        <scheme val="minor"/>
      </rPr>
      <t>tot</t>
    </r>
    <r>
      <rPr>
        <sz val="11"/>
        <color theme="1"/>
        <rFont val="Calibri"/>
        <family val="2"/>
        <scheme val="minor"/>
      </rPr>
      <t xml:space="preserve"> =</t>
    </r>
  </si>
  <si>
    <r>
      <t>R</t>
    </r>
    <r>
      <rPr>
        <vertAlign val="subscript"/>
        <sz val="11"/>
        <color theme="1"/>
        <rFont val="Calibri"/>
        <family val="2"/>
        <scheme val="minor"/>
      </rPr>
      <t>insul</t>
    </r>
    <r>
      <rPr>
        <sz val="11"/>
        <color theme="1"/>
        <rFont val="Calibri"/>
        <family val="2"/>
        <scheme val="minor"/>
      </rPr>
      <t xml:space="preserve"> =</t>
    </r>
  </si>
  <si>
    <r>
      <t>R</t>
    </r>
    <r>
      <rPr>
        <vertAlign val="subscript"/>
        <sz val="11"/>
        <color theme="1"/>
        <rFont val="Calibri"/>
        <family val="2"/>
        <scheme val="minor"/>
      </rPr>
      <t>fluid</t>
    </r>
    <r>
      <rPr>
        <sz val="11"/>
        <color theme="1"/>
        <rFont val="Calibri"/>
        <family val="2"/>
        <scheme val="minor"/>
      </rPr>
      <t xml:space="preserve"> =</t>
    </r>
  </si>
  <si>
    <r>
      <t>R</t>
    </r>
    <r>
      <rPr>
        <vertAlign val="subscript"/>
        <sz val="11"/>
        <color theme="1"/>
        <rFont val="Calibri"/>
        <family val="2"/>
        <scheme val="minor"/>
      </rPr>
      <t>pipe</t>
    </r>
    <r>
      <rPr>
        <sz val="11"/>
        <color theme="1"/>
        <rFont val="Calibri"/>
        <family val="2"/>
        <scheme val="minor"/>
      </rPr>
      <t xml:space="preserve"> =</t>
    </r>
  </si>
  <si>
    <r>
      <t xml:space="preserve"> R</t>
    </r>
    <r>
      <rPr>
        <vertAlign val="subscript"/>
        <sz val="11"/>
        <color theme="1"/>
        <rFont val="Calibri"/>
        <family val="2"/>
        <scheme val="minor"/>
      </rPr>
      <t>tot</t>
    </r>
    <r>
      <rPr>
        <sz val="11"/>
        <color theme="1"/>
        <rFont val="Calibri"/>
        <family val="2"/>
        <scheme val="minor"/>
      </rPr>
      <t xml:space="preserve"> = [((T</t>
    </r>
    <r>
      <rPr>
        <vertAlign val="sub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+ T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)/2) - T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]/q</t>
    </r>
  </si>
  <si>
    <t xml:space="preserve">q = </t>
  </si>
  <si>
    <r>
      <t xml:space="preserve">q = </t>
    </r>
    <r>
      <rPr>
        <sz val="11"/>
        <color theme="1"/>
        <rFont val="Calibri"/>
        <family val="2"/>
      </rPr>
      <t>ρ*Q*c</t>
    </r>
    <r>
      <rPr>
        <vertAlign val="subscript"/>
        <sz val="11"/>
        <color theme="1"/>
        <rFont val="Calibri"/>
        <family val="2"/>
      </rPr>
      <t>p</t>
    </r>
    <r>
      <rPr>
        <sz val="11"/>
        <color theme="1"/>
        <rFont val="Calibri"/>
        <family val="2"/>
      </rPr>
      <t>*(T</t>
    </r>
    <r>
      <rPr>
        <vertAlign val="subscript"/>
        <sz val="11"/>
        <color theme="1"/>
        <rFont val="Calibri"/>
        <family val="2"/>
      </rPr>
      <t>m,i</t>
    </r>
    <r>
      <rPr>
        <sz val="11"/>
        <color theme="1"/>
        <rFont val="Calibri"/>
        <family val="2"/>
      </rPr>
      <t xml:space="preserve"> - T</t>
    </r>
    <r>
      <rPr>
        <vertAlign val="subscript"/>
        <sz val="11"/>
        <color theme="1"/>
        <rFont val="Calibri"/>
        <family val="2"/>
      </rPr>
      <t>m,o</t>
    </r>
    <r>
      <rPr>
        <sz val="11"/>
        <color theme="1"/>
        <rFont val="Calibri"/>
        <family val="2"/>
      </rPr>
      <t>)</t>
    </r>
  </si>
  <si>
    <r>
      <t>R</t>
    </r>
    <r>
      <rPr>
        <vertAlign val="subscript"/>
        <sz val="11"/>
        <color theme="1"/>
        <rFont val="Calibri"/>
        <family val="2"/>
        <scheme val="minor"/>
      </rPr>
      <t>tot</t>
    </r>
    <r>
      <rPr>
        <sz val="11"/>
        <color theme="1"/>
        <rFont val="Calibri"/>
        <family val="2"/>
        <scheme val="minor"/>
      </rPr>
      <t xml:space="preserve"> = R</t>
    </r>
    <r>
      <rPr>
        <vertAlign val="subscript"/>
        <sz val="11"/>
        <color theme="1"/>
        <rFont val="Calibri"/>
        <family val="2"/>
        <scheme val="minor"/>
      </rPr>
      <t>fluid</t>
    </r>
    <r>
      <rPr>
        <sz val="11"/>
        <color theme="1"/>
        <rFont val="Calibri"/>
        <family val="2"/>
        <scheme val="minor"/>
      </rPr>
      <t xml:space="preserve"> + R</t>
    </r>
    <r>
      <rPr>
        <vertAlign val="subscript"/>
        <sz val="11"/>
        <color theme="1"/>
        <rFont val="Calibri"/>
        <family val="2"/>
        <scheme val="minor"/>
      </rPr>
      <t>pipe</t>
    </r>
    <r>
      <rPr>
        <sz val="11"/>
        <color theme="1"/>
        <rFont val="Calibri"/>
        <family val="2"/>
        <scheme val="minor"/>
      </rPr>
      <t xml:space="preserve"> + R</t>
    </r>
    <r>
      <rPr>
        <vertAlign val="subscript"/>
        <sz val="11"/>
        <color theme="1"/>
        <rFont val="Calibri"/>
        <family val="2"/>
        <scheme val="minor"/>
      </rPr>
      <t>insul</t>
    </r>
  </si>
  <si>
    <r>
      <t>R</t>
    </r>
    <r>
      <rPr>
        <vertAlign val="subscript"/>
        <sz val="11"/>
        <color theme="1"/>
        <rFont val="Calibri"/>
        <family val="2"/>
        <scheme val="minor"/>
      </rPr>
      <t>insul</t>
    </r>
    <r>
      <rPr>
        <sz val="11"/>
        <color theme="1"/>
        <rFont val="Calibri"/>
        <family val="2"/>
        <scheme val="minor"/>
      </rPr>
      <t xml:space="preserve"> = R</t>
    </r>
    <r>
      <rPr>
        <vertAlign val="subscript"/>
        <sz val="11"/>
        <color theme="1"/>
        <rFont val="Calibri"/>
        <family val="2"/>
        <scheme val="minor"/>
      </rPr>
      <t>tot</t>
    </r>
    <r>
      <rPr>
        <sz val="11"/>
        <color theme="1"/>
        <rFont val="Calibri"/>
        <family val="2"/>
        <scheme val="minor"/>
      </rPr>
      <t xml:space="preserve"> - R</t>
    </r>
    <r>
      <rPr>
        <vertAlign val="subscript"/>
        <sz val="11"/>
        <color theme="1"/>
        <rFont val="Calibri"/>
        <family val="2"/>
        <scheme val="minor"/>
      </rPr>
      <t>fluid</t>
    </r>
    <r>
      <rPr>
        <sz val="11"/>
        <color theme="1"/>
        <rFont val="Calibri"/>
        <family val="2"/>
        <scheme val="minor"/>
      </rPr>
      <t xml:space="preserve"> - R</t>
    </r>
    <r>
      <rPr>
        <vertAlign val="subscript"/>
        <sz val="11"/>
        <color theme="1"/>
        <rFont val="Calibri"/>
        <family val="2"/>
        <scheme val="minor"/>
      </rPr>
      <t>pipe</t>
    </r>
  </si>
  <si>
    <r>
      <t>R</t>
    </r>
    <r>
      <rPr>
        <vertAlign val="subscript"/>
        <sz val="11"/>
        <color theme="1"/>
        <rFont val="Calibri"/>
        <family val="2"/>
        <scheme val="minor"/>
      </rPr>
      <t>fluid</t>
    </r>
    <r>
      <rPr>
        <sz val="11"/>
        <color theme="1"/>
        <rFont val="Calibri"/>
        <family val="2"/>
        <scheme val="minor"/>
      </rPr>
      <t xml:space="preserve"> = 1/[h*L*</t>
    </r>
    <r>
      <rPr>
        <sz val="11"/>
        <color theme="1"/>
        <rFont val="Calibri"/>
        <family val="2"/>
      </rPr>
      <t>π*D</t>
    </r>
    <r>
      <rPr>
        <vertAlign val="sub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>]</t>
    </r>
  </si>
  <si>
    <t>K/W</t>
  </si>
  <si>
    <t>W</t>
  </si>
  <si>
    <r>
      <t>R</t>
    </r>
    <r>
      <rPr>
        <vertAlign val="subscript"/>
        <sz val="11"/>
        <color theme="1"/>
        <rFont val="Calibri"/>
        <family val="2"/>
        <scheme val="minor"/>
      </rPr>
      <t>pipe</t>
    </r>
    <r>
      <rPr>
        <sz val="11"/>
        <color theme="1"/>
        <rFont val="Calibri"/>
        <family val="2"/>
        <scheme val="minor"/>
      </rPr>
      <t xml:space="preserve"> = ln(D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/D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)/(2*</t>
    </r>
    <r>
      <rPr>
        <sz val="11"/>
        <color theme="1"/>
        <rFont val="Calibri"/>
        <family val="2"/>
      </rPr>
      <t>π*L*k</t>
    </r>
    <r>
      <rPr>
        <vertAlign val="subscript"/>
        <sz val="11"/>
        <color theme="1"/>
        <rFont val="Calibri"/>
        <family val="2"/>
      </rPr>
      <t>pipe</t>
    </r>
    <r>
      <rPr>
        <sz val="11"/>
        <color theme="1"/>
        <rFont val="Calibri"/>
        <family val="2"/>
      </rPr>
      <t>)</t>
    </r>
  </si>
  <si>
    <r>
      <t>R</t>
    </r>
    <r>
      <rPr>
        <vertAlign val="subscript"/>
        <sz val="11"/>
        <color theme="1"/>
        <rFont val="Calibri"/>
        <family val="2"/>
        <scheme val="minor"/>
      </rPr>
      <t>insul</t>
    </r>
    <r>
      <rPr>
        <sz val="11"/>
        <color theme="1"/>
        <rFont val="Calibri"/>
        <family val="2"/>
        <scheme val="minor"/>
      </rPr>
      <t xml:space="preserve"> = ln(D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)/(2*</t>
    </r>
    <r>
      <rPr>
        <sz val="11"/>
        <color theme="1"/>
        <rFont val="Calibri"/>
        <family val="2"/>
      </rPr>
      <t>π*L*k</t>
    </r>
    <r>
      <rPr>
        <vertAlign val="subscript"/>
        <sz val="11"/>
        <color theme="1"/>
        <rFont val="Calibri"/>
        <family val="2"/>
      </rPr>
      <t>insul</t>
    </r>
    <r>
      <rPr>
        <sz val="11"/>
        <color theme="1"/>
        <rFont val="Calibri"/>
        <family val="2"/>
      </rPr>
      <t>)</t>
    </r>
  </si>
  <si>
    <r>
      <t>D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= D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*exp(R</t>
    </r>
    <r>
      <rPr>
        <vertAlign val="subscript"/>
        <sz val="11"/>
        <color theme="1"/>
        <rFont val="Calibri"/>
        <family val="2"/>
        <scheme val="minor"/>
      </rPr>
      <t>insul</t>
    </r>
    <r>
      <rPr>
        <sz val="11"/>
        <color theme="1"/>
        <rFont val="Calibri"/>
        <family val="2"/>
        <scheme val="minor"/>
      </rPr>
      <t>*2*</t>
    </r>
    <r>
      <rPr>
        <sz val="11"/>
        <color theme="1"/>
        <rFont val="Calibri"/>
        <family val="2"/>
      </rPr>
      <t>π*L*k</t>
    </r>
    <r>
      <rPr>
        <vertAlign val="subscript"/>
        <sz val="11"/>
        <color theme="1"/>
        <rFont val="Calibri"/>
        <family val="2"/>
      </rPr>
      <t>insul</t>
    </r>
    <r>
      <rPr>
        <sz val="11"/>
        <color theme="1"/>
        <rFont val="Calibri"/>
        <family val="2"/>
      </rPr>
      <t>)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</si>
</sst>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0" fillId="0" borderId="10" xfId="0" applyBorder="1"/>
    <xf numFmtId="0" fontId="0" fillId="2" borderId="18" xfId="0" applyFill="1" applyBorder="1"/>
    <xf numFmtId="0" fontId="0" fillId="2" borderId="21" xfId="0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ont="1"/>
    <xf numFmtId="0" fontId="0" fillId="0" borderId="29" xfId="0" applyBorder="1"/>
    <xf numFmtId="0" fontId="0" fillId="0" borderId="30" xfId="0" applyFill="1" applyBorder="1"/>
    <xf numFmtId="0" fontId="0" fillId="0" borderId="0" xfId="0" applyBorder="1"/>
    <xf numFmtId="0" fontId="0" fillId="3" borderId="10" xfId="0" applyFill="1" applyBorder="1"/>
    <xf numFmtId="0" fontId="4" fillId="0" borderId="0" xfId="0" applyFont="1"/>
    <xf numFmtId="0" fontId="0" fillId="0" borderId="31" xfId="0" applyFill="1" applyBorder="1"/>
    <xf numFmtId="0" fontId="0" fillId="3" borderId="32" xfId="0" applyFill="1" applyBorder="1"/>
    <xf numFmtId="11" fontId="0" fillId="2" borderId="18" xfId="0" applyNumberFormat="1" applyFill="1" applyBorder="1"/>
    <xf numFmtId="0" fontId="1" fillId="2" borderId="13" xfId="0" applyFont="1" applyFill="1" applyBorder="1"/>
    <xf numFmtId="0" fontId="1" fillId="2" borderId="25" xfId="0" applyFont="1" applyFill="1" applyBorder="1"/>
    <xf numFmtId="0" fontId="1" fillId="2" borderId="17" xfId="0" applyFont="1" applyFill="1" applyBorder="1"/>
    <xf numFmtId="0" fontId="1" fillId="2" borderId="19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2" borderId="22" xfId="0" applyFont="1" applyFill="1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2" borderId="23" xfId="0" applyFont="1" applyFill="1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2" borderId="11" xfId="0" applyFill="1" applyBorder="1" applyAlignment="1"/>
    <xf numFmtId="0" fontId="0" fillId="0" borderId="26" xfId="0" applyBorder="1" applyAlignment="1"/>
    <xf numFmtId="0" fontId="0" fillId="2" borderId="27" xfId="0" applyFill="1" applyBorder="1" applyAlignment="1"/>
    <xf numFmtId="0" fontId="0" fillId="0" borderId="28" xfId="0" applyBorder="1" applyAlignment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2" borderId="22" xfId="0" applyFont="1" applyFill="1" applyBorder="1"/>
    <xf numFmtId="0" fontId="1" fillId="2" borderId="13" xfId="0" applyFont="1" applyFill="1" applyBorder="1"/>
    <xf numFmtId="0" fontId="1" fillId="2" borderId="23" xfId="0" applyFont="1" applyFill="1" applyBorder="1"/>
    <xf numFmtId="0" fontId="1" fillId="2" borderId="25" xfId="0" applyFont="1" applyFill="1" applyBorder="1"/>
    <xf numFmtId="0" fontId="0" fillId="4" borderId="11" xfId="0" applyFill="1" applyBorder="1"/>
    <xf numFmtId="0" fontId="0" fillId="4" borderId="26" xfId="0" applyFill="1" applyBorder="1"/>
    <xf numFmtId="0" fontId="0" fillId="2" borderId="11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opLeftCell="A4" workbookViewId="0">
      <selection activeCell="F41" sqref="F41"/>
    </sheetView>
  </sheetViews>
  <sheetFormatPr defaultRowHeight="15"/>
  <sheetData>
    <row r="1" spans="1:12">
      <c r="A1" s="20" t="s">
        <v>0</v>
      </c>
      <c r="B1" s="21"/>
      <c r="C1" s="21"/>
      <c r="D1" s="21"/>
      <c r="E1" s="21"/>
      <c r="F1" s="21"/>
      <c r="G1" s="21"/>
      <c r="H1" s="21"/>
      <c r="I1" s="22"/>
    </row>
    <row r="2" spans="1:12" ht="15.75" thickBot="1">
      <c r="A2" s="23" t="s">
        <v>5</v>
      </c>
      <c r="B2" s="24"/>
      <c r="C2" s="24"/>
      <c r="D2" s="24"/>
      <c r="E2" s="24"/>
      <c r="F2" s="24"/>
      <c r="G2" s="24"/>
      <c r="H2" s="24"/>
      <c r="I2" s="25"/>
    </row>
    <row r="3" spans="1:12" ht="15.75" thickBot="1">
      <c r="J3" s="10"/>
    </row>
    <row r="4" spans="1:12" ht="15.75" thickBot="1">
      <c r="A4" s="32" t="s">
        <v>1</v>
      </c>
      <c r="B4" s="33"/>
      <c r="C4" s="33"/>
      <c r="D4" s="33"/>
      <c r="E4" s="33"/>
      <c r="F4" s="33"/>
      <c r="G4" s="33"/>
      <c r="H4" s="33"/>
      <c r="I4" s="34"/>
    </row>
    <row r="5" spans="1:12" ht="15.75" thickBot="1">
      <c r="A5" s="1"/>
    </row>
    <row r="6" spans="1:12">
      <c r="A6" s="26" t="s">
        <v>4</v>
      </c>
      <c r="B6" s="27"/>
      <c r="C6" s="27"/>
      <c r="D6" s="27"/>
      <c r="E6" s="27"/>
      <c r="F6" s="27"/>
      <c r="G6" s="27"/>
      <c r="H6" s="27"/>
      <c r="I6" s="28"/>
    </row>
    <row r="7" spans="1:12">
      <c r="A7" s="35" t="s">
        <v>10</v>
      </c>
      <c r="B7" s="36"/>
      <c r="C7" s="36"/>
      <c r="D7" s="37"/>
      <c r="E7" s="41" t="s">
        <v>14</v>
      </c>
      <c r="F7" s="36"/>
      <c r="G7" s="36"/>
      <c r="H7" s="36"/>
      <c r="I7" s="42"/>
    </row>
    <row r="8" spans="1:12">
      <c r="A8" s="35" t="s">
        <v>11</v>
      </c>
      <c r="B8" s="36"/>
      <c r="C8" s="36"/>
      <c r="D8" s="37"/>
      <c r="E8" s="41" t="s">
        <v>15</v>
      </c>
      <c r="F8" s="36"/>
      <c r="G8" s="36"/>
      <c r="H8" s="36"/>
      <c r="I8" s="42"/>
    </row>
    <row r="9" spans="1:12">
      <c r="A9" s="35" t="s">
        <v>12</v>
      </c>
      <c r="B9" s="36"/>
      <c r="C9" s="36"/>
      <c r="D9" s="37"/>
      <c r="E9" s="41" t="s">
        <v>37</v>
      </c>
      <c r="F9" s="36"/>
      <c r="G9" s="36"/>
      <c r="H9" s="36"/>
      <c r="I9" s="42"/>
    </row>
    <row r="10" spans="1:12" ht="15.75" thickBot="1">
      <c r="A10" s="38" t="s">
        <v>13</v>
      </c>
      <c r="B10" s="39"/>
      <c r="C10" s="39"/>
      <c r="D10" s="40"/>
      <c r="E10" s="43"/>
      <c r="F10" s="39"/>
      <c r="G10" s="39"/>
      <c r="H10" s="39"/>
      <c r="I10" s="44"/>
    </row>
    <row r="11" spans="1:12" ht="15.75" thickBot="1">
      <c r="A11" s="1"/>
    </row>
    <row r="12" spans="1:12">
      <c r="A12" s="26" t="s">
        <v>2</v>
      </c>
      <c r="B12" s="27"/>
      <c r="C12" s="27"/>
      <c r="D12" s="28"/>
      <c r="E12" s="6"/>
      <c r="F12" s="29" t="s">
        <v>3</v>
      </c>
      <c r="G12" s="30"/>
      <c r="H12" s="30"/>
      <c r="I12" s="31"/>
      <c r="L12" s="12"/>
    </row>
    <row r="13" spans="1:12">
      <c r="A13" s="47" t="s">
        <v>6</v>
      </c>
      <c r="B13" s="48"/>
      <c r="C13" s="51" t="s">
        <v>51</v>
      </c>
      <c r="D13" s="52"/>
      <c r="E13" s="5"/>
      <c r="F13" s="18" t="s">
        <v>9</v>
      </c>
      <c r="G13" s="3">
        <v>0.1</v>
      </c>
      <c r="H13" s="16" t="s">
        <v>109</v>
      </c>
      <c r="I13" s="3">
        <v>2118</v>
      </c>
    </row>
    <row r="14" spans="1:12" ht="18">
      <c r="A14" s="47" t="s">
        <v>7</v>
      </c>
      <c r="B14" s="48"/>
      <c r="C14" s="53">
        <v>500</v>
      </c>
      <c r="D14" s="54"/>
      <c r="E14" s="5"/>
      <c r="F14" s="18" t="s">
        <v>118</v>
      </c>
      <c r="G14" s="3">
        <v>1000</v>
      </c>
      <c r="H14" s="16" t="s">
        <v>110</v>
      </c>
      <c r="I14" s="15">
        <v>0.13800000000000001</v>
      </c>
    </row>
    <row r="15" spans="1:12" ht="18">
      <c r="A15" s="47" t="s">
        <v>120</v>
      </c>
      <c r="B15" s="48"/>
      <c r="C15" s="53">
        <v>0.4</v>
      </c>
      <c r="D15" s="54"/>
      <c r="E15" s="5"/>
      <c r="F15" s="18" t="s">
        <v>119</v>
      </c>
      <c r="G15" s="3">
        <v>990</v>
      </c>
      <c r="H15" s="16" t="s">
        <v>111</v>
      </c>
      <c r="I15" s="15">
        <v>3.56E-2</v>
      </c>
    </row>
    <row r="16" spans="1:12" ht="18.75" thickBot="1">
      <c r="A16" s="49" t="s">
        <v>121</v>
      </c>
      <c r="B16" s="50"/>
      <c r="C16" s="55">
        <v>0.41</v>
      </c>
      <c r="D16" s="56"/>
      <c r="E16" s="5"/>
      <c r="F16" s="19" t="s">
        <v>108</v>
      </c>
      <c r="G16" s="4">
        <v>853.9</v>
      </c>
      <c r="H16" s="17" t="s">
        <v>112</v>
      </c>
      <c r="I16" s="4">
        <v>546</v>
      </c>
    </row>
    <row r="17" spans="1:12" ht="15.75" thickBot="1">
      <c r="A17" s="5"/>
      <c r="B17" s="5"/>
      <c r="C17" s="5"/>
      <c r="D17" s="5"/>
      <c r="E17" s="5"/>
    </row>
    <row r="18" spans="1:12">
      <c r="A18" s="29" t="s">
        <v>8</v>
      </c>
      <c r="B18" s="30"/>
      <c r="C18" s="30"/>
      <c r="D18" s="31"/>
      <c r="E18" s="5"/>
      <c r="F18" s="26" t="s">
        <v>117</v>
      </c>
      <c r="G18" s="27"/>
      <c r="H18" s="27"/>
      <c r="I18" s="28"/>
      <c r="L18" s="12"/>
    </row>
    <row r="19" spans="1:12" ht="18.75" thickBot="1">
      <c r="A19" s="57" t="s">
        <v>122</v>
      </c>
      <c r="B19" s="58"/>
      <c r="C19" s="45">
        <v>300</v>
      </c>
      <c r="D19" s="46"/>
      <c r="F19" s="59" t="s">
        <v>115</v>
      </c>
      <c r="G19" s="60"/>
      <c r="H19" s="61" t="s">
        <v>29</v>
      </c>
      <c r="I19" s="62"/>
      <c r="L19" s="12"/>
    </row>
    <row r="20" spans="1:12" ht="15.75" thickBot="1">
      <c r="F20" s="63" t="s">
        <v>116</v>
      </c>
      <c r="G20" s="64"/>
      <c r="H20" s="65">
        <f>Calculations!B28</f>
        <v>2.614220368928527E-2</v>
      </c>
      <c r="I20" s="66"/>
    </row>
  </sheetData>
  <mergeCells count="30">
    <mergeCell ref="F19:G19"/>
    <mergeCell ref="H19:I19"/>
    <mergeCell ref="F20:G20"/>
    <mergeCell ref="H20:I20"/>
    <mergeCell ref="F18:I18"/>
    <mergeCell ref="C19:D19"/>
    <mergeCell ref="A13:B13"/>
    <mergeCell ref="A14:B14"/>
    <mergeCell ref="A15:B15"/>
    <mergeCell ref="A16:B16"/>
    <mergeCell ref="C13:D13"/>
    <mergeCell ref="C14:D14"/>
    <mergeCell ref="C15:D15"/>
    <mergeCell ref="C16:D16"/>
    <mergeCell ref="A19:B19"/>
    <mergeCell ref="A18:D18"/>
    <mergeCell ref="A1:I1"/>
    <mergeCell ref="A2:I2"/>
    <mergeCell ref="A12:D12"/>
    <mergeCell ref="F12:I12"/>
    <mergeCell ref="A6:I6"/>
    <mergeCell ref="A4:I4"/>
    <mergeCell ref="A7:D7"/>
    <mergeCell ref="A8:D8"/>
    <mergeCell ref="A9:D9"/>
    <mergeCell ref="A10:D10"/>
    <mergeCell ref="E7:I7"/>
    <mergeCell ref="E8:I8"/>
    <mergeCell ref="E9:I9"/>
    <mergeCell ref="E10:I10"/>
  </mergeCells>
  <dataValidations count="2">
    <dataValidation type="list" allowBlank="1" showInputMessage="1" showErrorMessage="1" sqref="H19:I19">
      <formula1>'Insulation Data'!$A$6:$A$15</formula1>
    </dataValidation>
    <dataValidation type="list" allowBlank="1" showInputMessage="1" showErrorMessage="1" sqref="C13:D13">
      <formula1>'Pipe Data'!$A$5:$A$21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D26" sqref="D26"/>
    </sheetView>
  </sheetViews>
  <sheetFormatPr defaultRowHeight="15"/>
  <cols>
    <col min="1" max="1" width="25.140625" bestFit="1" customWidth="1"/>
  </cols>
  <sheetData>
    <row r="1" spans="1:11">
      <c r="A1" s="67" t="s">
        <v>38</v>
      </c>
      <c r="B1" s="67"/>
      <c r="C1" s="67"/>
    </row>
    <row r="3" spans="1:11">
      <c r="B3" s="1" t="s">
        <v>34</v>
      </c>
    </row>
    <row r="4" spans="1:11">
      <c r="B4" s="1">
        <v>100</v>
      </c>
      <c r="C4" s="1">
        <v>200</v>
      </c>
      <c r="D4" s="1">
        <v>400</v>
      </c>
      <c r="E4" s="1">
        <v>600</v>
      </c>
      <c r="F4" s="1">
        <v>800</v>
      </c>
      <c r="G4" s="1">
        <v>1000</v>
      </c>
      <c r="H4" s="1">
        <v>1200</v>
      </c>
      <c r="I4" s="1">
        <v>1500</v>
      </c>
      <c r="J4" s="1">
        <v>2000</v>
      </c>
      <c r="K4" s="1">
        <v>2500</v>
      </c>
    </row>
    <row r="5" spans="1:11">
      <c r="A5" t="s">
        <v>43</v>
      </c>
      <c r="B5">
        <v>134</v>
      </c>
      <c r="C5">
        <v>94</v>
      </c>
      <c r="D5">
        <v>69.5</v>
      </c>
      <c r="E5">
        <v>54.7</v>
      </c>
      <c r="F5">
        <v>43.3</v>
      </c>
      <c r="G5">
        <v>32.799999999999997</v>
      </c>
      <c r="H5">
        <v>28.3</v>
      </c>
      <c r="I5">
        <v>32.1</v>
      </c>
    </row>
    <row r="6" spans="1:11">
      <c r="A6" t="s">
        <v>44</v>
      </c>
      <c r="B6">
        <v>95.6</v>
      </c>
      <c r="C6">
        <v>80.599999999999994</v>
      </c>
      <c r="D6">
        <v>65.7</v>
      </c>
      <c r="E6">
        <v>53.1</v>
      </c>
      <c r="F6">
        <v>42.2</v>
      </c>
      <c r="G6">
        <v>32.299999999999997</v>
      </c>
      <c r="H6">
        <v>28.7</v>
      </c>
      <c r="I6">
        <v>31.4</v>
      </c>
    </row>
    <row r="7" spans="1:11">
      <c r="A7" t="s">
        <v>45</v>
      </c>
      <c r="D7">
        <v>56.7</v>
      </c>
      <c r="E7">
        <v>48</v>
      </c>
      <c r="F7">
        <v>39.200000000000003</v>
      </c>
      <c r="G7">
        <v>30</v>
      </c>
    </row>
    <row r="8" spans="1:11">
      <c r="A8" t="s">
        <v>46</v>
      </c>
      <c r="D8">
        <v>58.7</v>
      </c>
      <c r="E8">
        <v>48.8</v>
      </c>
      <c r="F8">
        <v>39.200000000000003</v>
      </c>
      <c r="G8">
        <v>31.3</v>
      </c>
    </row>
    <row r="9" spans="1:11">
      <c r="A9" t="s">
        <v>47</v>
      </c>
      <c r="D9">
        <v>49.8</v>
      </c>
      <c r="E9">
        <v>44</v>
      </c>
      <c r="F9">
        <v>37.4</v>
      </c>
      <c r="G9">
        <v>29.3</v>
      </c>
    </row>
    <row r="10" spans="1:11">
      <c r="A10" t="s">
        <v>59</v>
      </c>
      <c r="D10">
        <v>42.2</v>
      </c>
      <c r="E10">
        <v>39.700000000000003</v>
      </c>
      <c r="F10">
        <v>35</v>
      </c>
      <c r="G10">
        <v>27.6</v>
      </c>
    </row>
    <row r="11" spans="1:11">
      <c r="A11" t="s">
        <v>48</v>
      </c>
      <c r="D11">
        <v>38.200000000000003</v>
      </c>
      <c r="E11">
        <v>36.700000000000003</v>
      </c>
      <c r="F11">
        <v>33.299999999999997</v>
      </c>
      <c r="G11">
        <v>26.9</v>
      </c>
    </row>
    <row r="12" spans="1:11">
      <c r="A12" t="s">
        <v>49</v>
      </c>
      <c r="D12">
        <v>42</v>
      </c>
      <c r="E12">
        <v>39.1</v>
      </c>
      <c r="F12">
        <v>34.5</v>
      </c>
      <c r="G12">
        <v>27.4</v>
      </c>
    </row>
    <row r="13" spans="1:11">
      <c r="A13" t="s">
        <v>50</v>
      </c>
      <c r="D13">
        <v>46.8</v>
      </c>
      <c r="E13">
        <v>42.1</v>
      </c>
      <c r="F13">
        <v>36.299999999999997</v>
      </c>
      <c r="G13">
        <v>28.2</v>
      </c>
    </row>
    <row r="14" spans="1:11">
      <c r="A14" t="s">
        <v>51</v>
      </c>
      <c r="D14">
        <v>17.3</v>
      </c>
      <c r="E14">
        <v>20</v>
      </c>
      <c r="F14">
        <v>22.8</v>
      </c>
      <c r="G14">
        <v>25.4</v>
      </c>
    </row>
    <row r="15" spans="1:11">
      <c r="A15" t="s">
        <v>52</v>
      </c>
      <c r="D15">
        <v>16.600000000000001</v>
      </c>
      <c r="E15">
        <v>19.8</v>
      </c>
      <c r="F15">
        <v>22.6</v>
      </c>
      <c r="G15">
        <v>25.4</v>
      </c>
      <c r="H15">
        <v>28</v>
      </c>
      <c r="I15">
        <v>31.7</v>
      </c>
    </row>
    <row r="16" spans="1:11">
      <c r="A16" t="s">
        <v>53</v>
      </c>
      <c r="D16">
        <v>15.2</v>
      </c>
      <c r="E16">
        <v>18.3</v>
      </c>
      <c r="F16">
        <v>21.3</v>
      </c>
      <c r="G16">
        <v>24.2</v>
      </c>
    </row>
    <row r="17" spans="1:9">
      <c r="A17" t="s">
        <v>54</v>
      </c>
      <c r="D17">
        <v>15.8</v>
      </c>
      <c r="E17">
        <v>18.899999999999999</v>
      </c>
      <c r="F17">
        <v>21.9</v>
      </c>
      <c r="G17">
        <v>24.7</v>
      </c>
    </row>
    <row r="18" spans="1:9">
      <c r="A18" t="s">
        <v>55</v>
      </c>
      <c r="B18">
        <v>164</v>
      </c>
      <c r="C18">
        <v>107</v>
      </c>
      <c r="D18">
        <v>80.2</v>
      </c>
      <c r="E18">
        <v>65.599999999999994</v>
      </c>
      <c r="F18">
        <v>67.599999999999994</v>
      </c>
      <c r="G18">
        <v>71.8</v>
      </c>
      <c r="H18">
        <v>76.2</v>
      </c>
      <c r="I18">
        <v>82.6</v>
      </c>
    </row>
    <row r="19" spans="1:9">
      <c r="A19" t="s">
        <v>56</v>
      </c>
      <c r="D19">
        <v>14</v>
      </c>
      <c r="E19">
        <v>16</v>
      </c>
      <c r="F19">
        <v>21</v>
      </c>
    </row>
    <row r="20" spans="1:9">
      <c r="A20" t="s">
        <v>57</v>
      </c>
      <c r="B20">
        <v>8.6999999999999993</v>
      </c>
      <c r="C20">
        <v>10.3</v>
      </c>
      <c r="D20">
        <v>13.5</v>
      </c>
      <c r="E20">
        <v>17</v>
      </c>
      <c r="F20">
        <v>20.5</v>
      </c>
      <c r="G20">
        <v>24</v>
      </c>
      <c r="H20">
        <v>27.6</v>
      </c>
      <c r="I20">
        <v>33</v>
      </c>
    </row>
    <row r="21" spans="1:9">
      <c r="A21" t="s">
        <v>58</v>
      </c>
      <c r="B21">
        <v>30.5</v>
      </c>
      <c r="C21">
        <v>24.5</v>
      </c>
      <c r="D21">
        <v>20.399999999999999</v>
      </c>
      <c r="E21">
        <v>19.399999999999999</v>
      </c>
      <c r="F21">
        <v>19.7</v>
      </c>
      <c r="G21">
        <v>20.7</v>
      </c>
      <c r="H21">
        <v>22</v>
      </c>
      <c r="I21">
        <v>24.5</v>
      </c>
    </row>
  </sheetData>
  <mergeCells count="1">
    <mergeCell ref="A1:C1"/>
  </mergeCells>
  <dataValidations count="1">
    <dataValidation type="list" allowBlank="1" showInputMessage="1" showErrorMessage="1" sqref="A24">
      <formula1>$A$5:$A$21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5"/>
  <sheetViews>
    <sheetView workbookViewId="0">
      <selection activeCell="G26" sqref="G26"/>
    </sheetView>
  </sheetViews>
  <sheetFormatPr defaultRowHeight="15"/>
  <cols>
    <col min="2" max="3" width="16.28515625" customWidth="1"/>
  </cols>
  <sheetData>
    <row r="1" spans="1:18">
      <c r="A1" t="s">
        <v>24</v>
      </c>
    </row>
    <row r="2" spans="1:18">
      <c r="A2" t="s">
        <v>25</v>
      </c>
    </row>
    <row r="4" spans="1:18">
      <c r="C4" s="1" t="s">
        <v>35</v>
      </c>
      <c r="D4" s="1" t="s">
        <v>32</v>
      </c>
      <c r="E4" s="1" t="s">
        <v>34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C5" s="1" t="s">
        <v>36</v>
      </c>
      <c r="D5" s="1" t="s">
        <v>33</v>
      </c>
      <c r="E5" s="1">
        <v>200</v>
      </c>
      <c r="F5" s="1">
        <v>215</v>
      </c>
      <c r="G5" s="1">
        <v>230</v>
      </c>
      <c r="H5" s="1">
        <v>240</v>
      </c>
      <c r="I5" s="1">
        <v>255</v>
      </c>
      <c r="J5" s="1">
        <v>270</v>
      </c>
      <c r="K5" s="1">
        <v>285</v>
      </c>
      <c r="L5" s="1">
        <v>300</v>
      </c>
      <c r="M5" s="1">
        <v>310</v>
      </c>
      <c r="N5" s="1">
        <v>365</v>
      </c>
      <c r="O5" s="1">
        <v>420</v>
      </c>
      <c r="P5" s="1">
        <v>530</v>
      </c>
      <c r="Q5" s="1">
        <v>645</v>
      </c>
      <c r="R5" s="1">
        <v>750</v>
      </c>
    </row>
    <row r="6" spans="1:18">
      <c r="A6" s="1" t="s">
        <v>39</v>
      </c>
      <c r="C6" s="7">
        <v>420</v>
      </c>
      <c r="D6">
        <v>190</v>
      </c>
      <c r="L6">
        <v>7.8E-2</v>
      </c>
      <c r="M6">
        <v>8.2000000000000003E-2</v>
      </c>
      <c r="N6">
        <v>9.8000000000000004E-2</v>
      </c>
    </row>
    <row r="7" spans="1:18">
      <c r="A7" s="1" t="s">
        <v>40</v>
      </c>
      <c r="C7" s="7">
        <v>420</v>
      </c>
      <c r="D7">
        <v>255</v>
      </c>
      <c r="L7">
        <v>7.0999999999999994E-2</v>
      </c>
      <c r="M7">
        <v>7.3999999999999996E-2</v>
      </c>
      <c r="N7">
        <v>8.5000000000000006E-2</v>
      </c>
    </row>
    <row r="8" spans="1:18">
      <c r="A8" s="1" t="s">
        <v>41</v>
      </c>
      <c r="C8" s="7">
        <v>420</v>
      </c>
      <c r="D8">
        <v>300</v>
      </c>
      <c r="L8">
        <v>6.8000000000000005E-2</v>
      </c>
      <c r="M8">
        <v>7.0999999999999994E-2</v>
      </c>
      <c r="N8">
        <v>8.2000000000000003E-2</v>
      </c>
    </row>
    <row r="9" spans="1:18">
      <c r="A9" s="1" t="s">
        <v>26</v>
      </c>
      <c r="B9" s="1"/>
      <c r="C9" s="7">
        <v>590</v>
      </c>
      <c r="D9">
        <v>185</v>
      </c>
      <c r="M9">
        <v>5.0999999999999997E-2</v>
      </c>
      <c r="N9">
        <v>5.5E-2</v>
      </c>
      <c r="O9">
        <v>6.0999999999999999E-2</v>
      </c>
    </row>
    <row r="10" spans="1:18">
      <c r="A10" s="1" t="s">
        <v>27</v>
      </c>
      <c r="B10" s="1"/>
      <c r="C10" s="7">
        <v>920</v>
      </c>
      <c r="D10">
        <v>190</v>
      </c>
      <c r="M10">
        <v>5.5E-2</v>
      </c>
      <c r="N10">
        <v>5.8999999999999997E-2</v>
      </c>
      <c r="O10">
        <v>6.3E-2</v>
      </c>
      <c r="P10">
        <v>7.4999999999999997E-2</v>
      </c>
      <c r="Q10">
        <v>8.8999999999999996E-2</v>
      </c>
      <c r="R10">
        <v>0.104</v>
      </c>
    </row>
    <row r="11" spans="1:18">
      <c r="A11" s="1" t="s">
        <v>28</v>
      </c>
      <c r="B11" s="1"/>
      <c r="C11" s="7">
        <v>700</v>
      </c>
      <c r="D11">
        <v>145</v>
      </c>
      <c r="G11">
        <v>4.5999999999999999E-2</v>
      </c>
      <c r="H11">
        <v>4.8000000000000001E-2</v>
      </c>
      <c r="I11">
        <v>5.0999999999999997E-2</v>
      </c>
      <c r="J11">
        <v>5.1999999999999998E-2</v>
      </c>
      <c r="K11">
        <v>5.5E-2</v>
      </c>
      <c r="L11">
        <v>5.8000000000000003E-2</v>
      </c>
      <c r="M11">
        <v>6.2E-2</v>
      </c>
      <c r="N11">
        <v>6.9000000000000006E-2</v>
      </c>
      <c r="O11">
        <v>7.9000000000000001E-2</v>
      </c>
    </row>
    <row r="12" spans="1:18">
      <c r="A12" s="1" t="s">
        <v>29</v>
      </c>
      <c r="B12" s="1"/>
      <c r="C12" s="7">
        <v>1145</v>
      </c>
      <c r="D12">
        <v>345</v>
      </c>
      <c r="P12">
        <v>9.1999999999999998E-2</v>
      </c>
      <c r="Q12">
        <v>9.8000000000000004E-2</v>
      </c>
      <c r="R12">
        <v>0.104</v>
      </c>
    </row>
    <row r="13" spans="1:18">
      <c r="A13" s="1" t="s">
        <v>42</v>
      </c>
      <c r="C13" s="7">
        <v>350</v>
      </c>
      <c r="D13">
        <v>56</v>
      </c>
      <c r="E13">
        <v>2.3E-2</v>
      </c>
      <c r="F13">
        <v>2.3E-2</v>
      </c>
      <c r="G13">
        <v>2.3E-2</v>
      </c>
      <c r="H13">
        <v>2.3E-2</v>
      </c>
      <c r="I13">
        <v>2.3E-2</v>
      </c>
      <c r="J13">
        <v>2.5000000000000001E-2</v>
      </c>
      <c r="K13">
        <v>2.5999999999999999E-2</v>
      </c>
      <c r="L13">
        <v>2.7E-2</v>
      </c>
      <c r="M13">
        <v>2.9000000000000001E-2</v>
      </c>
    </row>
    <row r="14" spans="1:18">
      <c r="A14" s="1" t="s">
        <v>30</v>
      </c>
      <c r="C14" s="7">
        <v>350</v>
      </c>
      <c r="D14">
        <v>16</v>
      </c>
      <c r="E14">
        <v>2.5999999999999999E-2</v>
      </c>
      <c r="F14">
        <v>2.9000000000000001E-2</v>
      </c>
      <c r="G14">
        <v>0.03</v>
      </c>
      <c r="H14">
        <v>3.3000000000000002E-2</v>
      </c>
      <c r="I14">
        <v>3.5000000000000003E-2</v>
      </c>
      <c r="J14">
        <v>3.5999999999999997E-2</v>
      </c>
      <c r="K14">
        <v>3.7999999999999999E-2</v>
      </c>
      <c r="L14">
        <v>0.04</v>
      </c>
    </row>
    <row r="15" spans="1:18">
      <c r="A15" s="1" t="s">
        <v>31</v>
      </c>
      <c r="B15" s="1"/>
      <c r="C15" s="7">
        <v>340</v>
      </c>
      <c r="D15">
        <v>70</v>
      </c>
      <c r="J15">
        <v>2.9000000000000001E-2</v>
      </c>
      <c r="K15">
        <v>0.03</v>
      </c>
      <c r="L15">
        <v>3.2000000000000001E-2</v>
      </c>
      <c r="M15">
        <v>3.3000000000000002E-2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28"/>
  <sheetViews>
    <sheetView tabSelected="1" workbookViewId="0">
      <selection activeCell="B29" sqref="B29"/>
    </sheetView>
  </sheetViews>
  <sheetFormatPr defaultRowHeight="15"/>
  <cols>
    <col min="1" max="1" width="6.42578125" customWidth="1"/>
    <col min="2" max="2" width="8.85546875" customWidth="1"/>
    <col min="12" max="12" width="7.140625" customWidth="1"/>
    <col min="14" max="14" width="5.28515625" customWidth="1"/>
  </cols>
  <sheetData>
    <row r="1" spans="1:19" ht="15.75">
      <c r="A1" s="70" t="s">
        <v>107</v>
      </c>
      <c r="B1" s="70"/>
      <c r="C1" s="70"/>
      <c r="D1" s="70"/>
      <c r="E1" s="70" t="s">
        <v>106</v>
      </c>
      <c r="F1" s="70"/>
      <c r="G1" s="70"/>
      <c r="N1" t="s">
        <v>105</v>
      </c>
    </row>
    <row r="2" spans="1:19" ht="15.75" thickBot="1">
      <c r="A2" s="71" t="s">
        <v>16</v>
      </c>
      <c r="B2" s="71"/>
      <c r="C2" s="71"/>
      <c r="D2" s="71"/>
      <c r="R2" s="2" t="s">
        <v>104</v>
      </c>
    </row>
    <row r="3" spans="1:19" ht="18.75" thickBot="1">
      <c r="A3" s="10" t="s">
        <v>128</v>
      </c>
      <c r="B3" s="8">
        <f xml:space="preserve"> R9*R3*R10*(R4-R5)</f>
        <v>1808560.2</v>
      </c>
      <c r="C3" t="s">
        <v>134</v>
      </c>
      <c r="E3" t="s">
        <v>129</v>
      </c>
      <c r="N3" t="s">
        <v>103</v>
      </c>
      <c r="O3" t="s">
        <v>102</v>
      </c>
      <c r="R3" s="11">
        <f>Results!G13</f>
        <v>0.1</v>
      </c>
    </row>
    <row r="4" spans="1:19" ht="18">
      <c r="N4" t="s">
        <v>101</v>
      </c>
      <c r="O4" t="s">
        <v>100</v>
      </c>
      <c r="R4" s="11">
        <f>Results!G14</f>
        <v>1000</v>
      </c>
    </row>
    <row r="5" spans="1:19" ht="18.75" thickBot="1">
      <c r="A5" s="72" t="s">
        <v>17</v>
      </c>
      <c r="B5" s="72"/>
      <c r="C5" s="72"/>
      <c r="N5" t="s">
        <v>99</v>
      </c>
      <c r="O5" t="s">
        <v>98</v>
      </c>
      <c r="R5" s="11">
        <f>Results!G15</f>
        <v>990</v>
      </c>
    </row>
    <row r="6" spans="1:19" ht="18.75" thickBot="1">
      <c r="A6" t="s">
        <v>123</v>
      </c>
      <c r="B6" s="8">
        <f xml:space="preserve"> (((R5 + R4)/2) - R6)/B3</f>
        <v>3.8428358646839627E-4</v>
      </c>
      <c r="C6" t="s">
        <v>133</v>
      </c>
      <c r="E6" t="s">
        <v>127</v>
      </c>
      <c r="N6" t="s">
        <v>97</v>
      </c>
      <c r="O6" t="s">
        <v>96</v>
      </c>
      <c r="R6" s="11">
        <f>Results!C19</f>
        <v>300</v>
      </c>
    </row>
    <row r="7" spans="1:19">
      <c r="Q7" s="10"/>
      <c r="R7" s="5"/>
      <c r="S7" s="10"/>
    </row>
    <row r="8" spans="1:19" ht="18.75" thickBot="1">
      <c r="E8" t="s">
        <v>130</v>
      </c>
      <c r="N8" t="s">
        <v>95</v>
      </c>
      <c r="Q8" s="10"/>
      <c r="R8" s="5"/>
      <c r="S8" s="10"/>
    </row>
    <row r="9" spans="1:19" ht="18.75" thickBot="1">
      <c r="A9" t="s">
        <v>124</v>
      </c>
      <c r="B9" s="8">
        <f xml:space="preserve"> B6-B18-B22</f>
        <v>3.6735146909471579E-4</v>
      </c>
      <c r="C9" t="s">
        <v>133</v>
      </c>
      <c r="E9" t="s">
        <v>131</v>
      </c>
      <c r="N9" s="12" t="s">
        <v>94</v>
      </c>
      <c r="O9" t="s">
        <v>93</v>
      </c>
      <c r="R9" s="11">
        <f>Results!G16</f>
        <v>853.9</v>
      </c>
    </row>
    <row r="10" spans="1:19" ht="18">
      <c r="N10" s="12" t="s">
        <v>92</v>
      </c>
      <c r="O10" t="s">
        <v>91</v>
      </c>
      <c r="R10" s="11">
        <f>Results!I13</f>
        <v>2118</v>
      </c>
    </row>
    <row r="11" spans="1:19" ht="15.75" thickBot="1">
      <c r="A11" s="68" t="s">
        <v>18</v>
      </c>
      <c r="B11" s="68"/>
      <c r="N11" s="12" t="s">
        <v>65</v>
      </c>
      <c r="O11" t="s">
        <v>90</v>
      </c>
      <c r="R11" s="11">
        <f>Results!I14</f>
        <v>0.13800000000000001</v>
      </c>
    </row>
    <row r="12" spans="1:19" ht="18.75" thickBot="1">
      <c r="A12" t="s">
        <v>89</v>
      </c>
      <c r="B12" s="8">
        <f xml:space="preserve"> 4* R9*R3/(PI()*R18*R12)</f>
        <v>7634.9666239421031</v>
      </c>
      <c r="C12" t="str">
        <f>IF(B12&lt;2300,"Laminar","Turbulent")</f>
        <v>Turbulent</v>
      </c>
      <c r="E12" t="s">
        <v>19</v>
      </c>
      <c r="N12" s="12" t="s">
        <v>88</v>
      </c>
      <c r="O12" t="s">
        <v>87</v>
      </c>
      <c r="R12" s="11">
        <f>Results!I15</f>
        <v>3.56E-2</v>
      </c>
    </row>
    <row r="13" spans="1:19" ht="15.75" thickBot="1">
      <c r="F13" t="s">
        <v>20</v>
      </c>
      <c r="N13" s="12" t="s">
        <v>86</v>
      </c>
      <c r="O13" t="s">
        <v>85</v>
      </c>
      <c r="R13" s="14">
        <f>Results!I16</f>
        <v>546</v>
      </c>
    </row>
    <row r="14" spans="1:19" ht="19.5" thickBot="1">
      <c r="A14" t="s">
        <v>84</v>
      </c>
      <c r="B14" s="8">
        <f xml:space="preserve"> IF(C12 = "Laminar", 3.66, ((B15/8)*(B12-1000)*R13)/(1+12.7*SQRT(B15/8)*((R13^(2/3)) - 1)))</f>
        <v>277.52377291322199</v>
      </c>
      <c r="F14" t="s">
        <v>21</v>
      </c>
      <c r="N14" s="12" t="s">
        <v>84</v>
      </c>
      <c r="O14" t="s">
        <v>83</v>
      </c>
      <c r="R14" s="13"/>
    </row>
    <row r="15" spans="1:19" ht="18.75">
      <c r="A15" t="s">
        <v>82</v>
      </c>
      <c r="B15">
        <f xml:space="preserve"> (0.79*LN(B12) - 1.64)^(-2)</f>
        <v>3.4003402059656733E-2</v>
      </c>
      <c r="G15" t="s">
        <v>22</v>
      </c>
      <c r="N15" s="12" t="s">
        <v>82</v>
      </c>
      <c r="O15" t="s">
        <v>81</v>
      </c>
      <c r="R15" s="5"/>
    </row>
    <row r="16" spans="1:19" ht="15.75" thickBot="1">
      <c r="N16" s="12"/>
      <c r="Q16" s="10"/>
      <c r="R16" s="5"/>
    </row>
    <row r="17" spans="1:22" ht="19.5" thickBot="1">
      <c r="A17" t="s">
        <v>80</v>
      </c>
      <c r="B17" s="8">
        <f>R11*B14/R18</f>
        <v>95.745701655061595</v>
      </c>
      <c r="C17" t="s">
        <v>79</v>
      </c>
      <c r="E17" t="s">
        <v>23</v>
      </c>
      <c r="N17" t="s">
        <v>78</v>
      </c>
      <c r="Q17" s="10"/>
      <c r="R17" s="5"/>
    </row>
    <row r="18" spans="1:22" ht="18.75" thickBot="1">
      <c r="A18" t="s">
        <v>125</v>
      </c>
      <c r="B18" s="8">
        <f xml:space="preserve"> 1/(B17*R21*PI()*R18)</f>
        <v>1.6622672385364635E-5</v>
      </c>
      <c r="C18" t="s">
        <v>133</v>
      </c>
      <c r="E18" t="s">
        <v>132</v>
      </c>
      <c r="N18" t="s">
        <v>77</v>
      </c>
      <c r="O18" t="s">
        <v>76</v>
      </c>
      <c r="R18" s="11">
        <f>Results!C15</f>
        <v>0.4</v>
      </c>
    </row>
    <row r="19" spans="1:22" ht="18">
      <c r="N19" t="s">
        <v>75</v>
      </c>
      <c r="O19" t="s">
        <v>74</v>
      </c>
      <c r="R19" s="11">
        <f>Results!C16</f>
        <v>0.41</v>
      </c>
      <c r="U19" t="s">
        <v>113</v>
      </c>
      <c r="V19" t="s">
        <v>114</v>
      </c>
    </row>
    <row r="20" spans="1:22">
      <c r="N20" t="s">
        <v>65</v>
      </c>
      <c r="O20" t="s">
        <v>64</v>
      </c>
      <c r="R20" s="11">
        <f>INDEX('Pipe Data'!A1:K21,U20,V20)</f>
        <v>25.4</v>
      </c>
      <c r="U20">
        <f>IF(Results!C13='Pipe Data'!A5,ROW('Pipe Data'!A5),IF(Results!C13='Pipe Data'!A6,ROW('Pipe Data'!A6),IF(Results!C13='Pipe Data'!A7,ROW('Pipe Data'!A7),IF(Results!C13='Pipe Data'!A8,ROW('Pipe Data'!A8),IF(Results!C13='Pipe Data'!A9,ROW('Pipe Data'!A9),IF(Results!C13='Pipe Data'!A10,ROW('Pipe Data'!A10),IF(Results!C13='Pipe Data'!A11,ROW('Pipe Data'!A11),IF(Results!C13='Pipe Data'!A12,ROW('Pipe Data'!A12),IF(Results!C13='Pipe Data'!A13,ROW('Pipe Data'!A13),IF(Results!C13='Pipe Data'!A14,ROW('Pipe Data'!A14),IF(Results!C13='Pipe Data'!A15,ROW('Pipe Data'!A15),IF(Results!C13='Pipe Data'!A16,ROW('Pipe Data'!A16),IF(Results!C13='Pipe Data'!A17,ROW('Pipe Data'!A17),IF(Results!C13='Pipe Data'!A18,ROW('Pipe Data'!A18),IF(Results!C13='Pipe Data'!A19,ROW('Pipe Data'!A19),IF(Results!C13='Pipe Data'!A20,ROW('Pipe Data'!A20),IF(Results!C13='Pipe Data'!A21,ROW('Pipe Data'!A21),0)))))))))))))))))</f>
        <v>14</v>
      </c>
      <c r="V20">
        <f>IF(AVERAGE(Results!G14:G15)&gt;=AVERAGE('Pipe Data'!J4:K4),COLUMN('Pipe Data'!K4),
IF(AVERAGE(Results!G14:G15)&gt;=AVERAGE('Pipe Data'!I4:J4),COLUMN('Pipe Data'!J4),
IF(AVERAGE(Results!G14:G15)&gt;=AVERAGE('Pipe Data'!H4:I4),COLUMN('Pipe Data'!I4),
IF(AVERAGE(Results!G14:G15)&gt;=AVERAGE('Pipe Data'!G4:H4),COLUMN('Pipe Data'!H4),
IF(AVERAGE(Results!G14:G15)&gt;=AVERAGE('Pipe Data'!F4:G4),COLUMN('Pipe Data'!G4),
IF(AVERAGE(Results!G14:G15)&gt;=AVERAGE('Pipe Data'!E4:F4),COLUMN('Pipe Data'!F4),
IF(AVERAGE(Results!G14:G15)&gt;=AVERAGE('Pipe Data'!D4:E4),COLUMN('Pipe Data'!E4),
IF(AVERAGE(Results!G14:G15)&gt;=AVERAGE('Pipe Data'!C4:D4),COLUMN('Pipe Data'!D4),
IF(AVERAGE(Results!G14:G15)&gt;=AVERAGE('Pipe Data'!B4:C4),COLUMN('Pipe Data'!C4),
IF(AVERAGE(Results!G14:G15)&lt; AVERAGE('Pipe Data'!B4:C4),COLUMN('Pipe Data'!B4), 0))))))))))</f>
        <v>7</v>
      </c>
    </row>
    <row r="21" spans="1:22" ht="15.75" thickBot="1">
      <c r="A21" s="68" t="s">
        <v>73</v>
      </c>
      <c r="B21" s="68"/>
      <c r="N21" t="s">
        <v>72</v>
      </c>
      <c r="O21" t="s">
        <v>71</v>
      </c>
      <c r="R21" s="11">
        <f>Results!C14</f>
        <v>500</v>
      </c>
    </row>
    <row r="22" spans="1:22" ht="18.75" thickBot="1">
      <c r="A22" t="s">
        <v>126</v>
      </c>
      <c r="B22" s="8">
        <f xml:space="preserve"> LN(R19/R18)/(2*PI()*R21*R20)</f>
        <v>3.0944498831580955E-7</v>
      </c>
      <c r="C22" t="s">
        <v>70</v>
      </c>
      <c r="E22" t="s">
        <v>135</v>
      </c>
      <c r="Q22" s="10"/>
      <c r="R22" s="5"/>
      <c r="S22" s="10"/>
    </row>
    <row r="23" spans="1:22">
      <c r="N23" t="s">
        <v>69</v>
      </c>
      <c r="Q23" s="10"/>
      <c r="R23" s="5"/>
      <c r="S23" s="10"/>
    </row>
    <row r="24" spans="1:22" ht="18.75" thickBot="1">
      <c r="A24" s="68" t="s">
        <v>68</v>
      </c>
      <c r="B24" s="68"/>
      <c r="C24" s="68"/>
      <c r="E24" t="s">
        <v>136</v>
      </c>
      <c r="N24" t="s">
        <v>66</v>
      </c>
      <c r="O24" t="s">
        <v>67</v>
      </c>
      <c r="R24" s="9"/>
      <c r="U24" t="s">
        <v>113</v>
      </c>
      <c r="V24" t="s">
        <v>114</v>
      </c>
    </row>
    <row r="25" spans="1:22" ht="18.75" thickBot="1">
      <c r="A25" t="s">
        <v>66</v>
      </c>
      <c r="B25" s="8">
        <f xml:space="preserve"> R19*EXP(B9*2*PI()*R21*R25)</f>
        <v>0.46228440737857052</v>
      </c>
      <c r="C25" t="s">
        <v>61</v>
      </c>
      <c r="E25" t="s">
        <v>137</v>
      </c>
      <c r="N25" t="s">
        <v>65</v>
      </c>
      <c r="O25" t="s">
        <v>64</v>
      </c>
      <c r="R25" s="11">
        <f>INDEX('Insulation Data'!A1:R15,U25,V25)</f>
        <v>0.104</v>
      </c>
      <c r="U25">
        <f>IF(Results!H19='Insulation Data'!A6,ROW('Insulation Data'!A6),IF(Results!H19='Insulation Data'!A7,ROW('Insulation Data'!A7),IF(Results!H19='Insulation Data'!A8,ROW('Insulation Data'!A8),IF(Results!H19='Insulation Data'!A9,ROW('Insulation Data'!A9),IF(Results!H19='Insulation Data'!A10,ROW('Insulation Data'!A10),IF(Results!H19='Insulation Data'!A11,ROW('Insulation Data'!A11),IF(Results!H19='Insulation Data'!A12,ROW('Insulation Data'!A12),IF(Results!H19='Insulation Data'!A13,ROW('Insulation Data'!A13),IF(Results!H19='Insulation Data'!A14,ROW('Insulation Data'!A14),IF(Results!H19='Insulation Data'!A15,ROW('Insulation Data'!A15),0))))))))))</f>
        <v>12</v>
      </c>
      <c r="V25">
        <f>IF(AVERAGE(Results!G14:G15)&gt;=AVERAGE('Insulation Data'!Q5:R5),COLUMN('Insulation Data'!R5),
IF(AVERAGE(Results!G14:G15)&gt;=AVERAGE('Insulation Data'!P5:Q5),COLUMN('Insulation Data'!Q5),
IF(AVERAGE(Results!G14:G15)&gt;=AVERAGE('Insulation Data'!O5:P5),COLUMN('Insulation Data'!P5),
IF(AVERAGE(Results!G14:G15)&gt;=AVERAGE('Insulation Data'!N5:O5),COLUMN('Insulation Data'!O5),
IF(AVERAGE(Results!G14:G15)&gt;=AVERAGE('Insulation Data'!M5:N5),COLUMN('Insulation Data'!N5),
IF(AVERAGE(Results!G14:G15)&gt;=AVERAGE('Insulation Data'!L5:M5),COLUMN('Insulation Data'!M5),
IF(AVERAGE(Results!G14:G15)&gt;=AVERAGE('Insulation Data'!K5:L5),COLUMN('Insulation Data'!L5),
IF(AVERAGE(Results!G14:G15)&gt;=AVERAGE('Insulation Data'!J5:K5),COLUMN('Insulation Data'!K5),
IF(AVERAGE(Results!G14:G15)&gt;=AVERAGE('Insulation Data'!I5:J5),COLUMN('Insulation Data'!J5),
IF(AVERAGE(Results!G14:G15) &gt;= AVERAGE('Insulation Data'!H5:I5),COLUMN('Insulation Data'!I5),
IF(AVERAGE(Results!G14:G15) &gt;=AVERAGE('Insulation Data'!G5:H5),COLUMN('Insulation Data'!H5),
IF(AVERAGE(Results!G14:G15) &gt;= AVERAGE('Insulation Data'!F5:G5),COLUMN('Insulation Data'!G5),
IF(AVERAGE(Results!G14:G15) &gt;= AVERAGE('Insulation Data'!E5:F5),COLUMN('Insulation Data'!F5),
IF(AVERAGE(Results!G14:G15) &lt;AVERAGE('Insulation Data'!E5:F5),COLUMN('Insulation Data'!E5), 0))))))))))))))</f>
        <v>18</v>
      </c>
    </row>
    <row r="27" spans="1:22" ht="15.75" thickBot="1">
      <c r="A27" s="69" t="s">
        <v>63</v>
      </c>
      <c r="B27" s="69"/>
      <c r="C27" s="69"/>
    </row>
    <row r="28" spans="1:22" ht="18.75" thickBot="1">
      <c r="A28" t="s">
        <v>62</v>
      </c>
      <c r="B28" s="8">
        <f>IF((B25-R19)/2&lt;=0, "N/A",(B25-R19)/2)</f>
        <v>2.614220368928527E-2</v>
      </c>
      <c r="C28" t="s">
        <v>61</v>
      </c>
      <c r="E28" t="s">
        <v>60</v>
      </c>
    </row>
  </sheetData>
  <mergeCells count="8">
    <mergeCell ref="A24:C24"/>
    <mergeCell ref="A27:C27"/>
    <mergeCell ref="A1:D1"/>
    <mergeCell ref="E1:G1"/>
    <mergeCell ref="A2:D2"/>
    <mergeCell ref="A5:C5"/>
    <mergeCell ref="A11:B11"/>
    <mergeCell ref="A21:B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Results</vt:lpstr>
      <vt:lpstr>Pipe Data</vt:lpstr>
      <vt:lpstr>Insulation Data</vt:lpstr>
      <vt:lpstr>Calculations</vt:lpstr>
    </vt:vector>
  </TitlesOfParts>
  <Company>Brigham Young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profilec</dc:creator>
  <cp:lastModifiedBy>Open Access Technologies</cp:lastModifiedBy>
  <dcterms:created xsi:type="dcterms:W3CDTF">2010-03-27T17:20:07Z</dcterms:created>
  <dcterms:modified xsi:type="dcterms:W3CDTF">2010-03-31T13:15:03Z</dcterms:modified>
</cp:coreProperties>
</file>