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4235" windowHeight="78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6" i="1"/>
  <c r="D76" s="1"/>
  <c r="D77" s="1"/>
  <c r="D27"/>
  <c r="D30" s="1"/>
  <c r="D32" s="1"/>
  <c r="D33" s="1"/>
  <c r="I15" s="1"/>
  <c r="F40"/>
  <c r="D46"/>
  <c r="D47" s="1"/>
  <c r="D19"/>
  <c r="D59" l="1"/>
  <c r="D60" s="1"/>
  <c r="D63"/>
  <c r="D64" s="1"/>
  <c r="D35"/>
  <c r="D36" s="1"/>
  <c r="F43"/>
  <c r="D40"/>
  <c r="D41" s="1"/>
  <c r="D43"/>
  <c r="D44" s="1"/>
  <c r="I17" l="1"/>
</calcChain>
</file>

<file path=xl/sharedStrings.xml><?xml version="1.0" encoding="utf-8"?>
<sst xmlns="http://schemas.openxmlformats.org/spreadsheetml/2006/main" count="73" uniqueCount="47">
  <si>
    <t>Re D=</t>
  </si>
  <si>
    <t>Laminar</t>
  </si>
  <si>
    <t>un-developed</t>
  </si>
  <si>
    <t>Nu bar=</t>
  </si>
  <si>
    <t>h bar=</t>
  </si>
  <si>
    <t>S=</t>
  </si>
  <si>
    <t>Turbulent</t>
  </si>
  <si>
    <t>n=</t>
  </si>
  <si>
    <t>(Re D &lt; 2300)</t>
  </si>
  <si>
    <t>(S &gt; 2)</t>
  </si>
  <si>
    <t>developed</t>
  </si>
  <si>
    <t>f=</t>
  </si>
  <si>
    <t>Hilpert</t>
  </si>
  <si>
    <t>Churchhill</t>
  </si>
  <si>
    <t>Sieder</t>
  </si>
  <si>
    <t>Gnielinski</t>
  </si>
  <si>
    <t>Dittus</t>
  </si>
  <si>
    <t xml:space="preserve">K </t>
  </si>
  <si>
    <t xml:space="preserve">Pr </t>
  </si>
  <si>
    <t xml:space="preserve">μ </t>
  </si>
  <si>
    <t xml:space="preserve">μs </t>
  </si>
  <si>
    <t xml:space="preserve">D </t>
  </si>
  <si>
    <t xml:space="preserve">L </t>
  </si>
  <si>
    <t xml:space="preserve">Cp </t>
  </si>
  <si>
    <t>INTERNAL</t>
  </si>
  <si>
    <t>EXTERNAL</t>
  </si>
  <si>
    <t xml:space="preserve">Vel </t>
  </si>
  <si>
    <r>
      <t>m</t>
    </r>
    <r>
      <rPr>
        <b/>
        <sz val="16"/>
        <color indexed="9"/>
        <rFont val="Calibri"/>
        <family val="2"/>
      </rPr>
      <t>dot</t>
    </r>
    <r>
      <rPr>
        <b/>
        <sz val="20"/>
        <color indexed="9"/>
        <rFont val="Calibri"/>
        <family val="2"/>
      </rPr>
      <t xml:space="preserve"> </t>
    </r>
  </si>
  <si>
    <t xml:space="preserve">ρ </t>
  </si>
  <si>
    <t xml:space="preserve">q"s cst </t>
  </si>
  <si>
    <t xml:space="preserve">Ts cst </t>
  </si>
  <si>
    <t xml:space="preserve">ħ </t>
  </si>
  <si>
    <t>Whitaker</t>
  </si>
  <si>
    <t xml:space="preserve">HEATING </t>
  </si>
  <si>
    <t>EXTERNAL FLOW (CYLINDER OR SPHERE)</t>
  </si>
  <si>
    <t>INTERNAL FLOW (CYLINDERS)</t>
  </si>
  <si>
    <t>CYLINDER</t>
  </si>
  <si>
    <t>SPHERE</t>
  </si>
  <si>
    <r>
      <t>(4m/</t>
    </r>
    <r>
      <rPr>
        <sz val="11"/>
        <color indexed="8"/>
        <rFont val="Calibri"/>
        <family val="2"/>
      </rPr>
      <t>πDμ)</t>
    </r>
  </si>
  <si>
    <t xml:space="preserve"> INT.</t>
  </si>
  <si>
    <t xml:space="preserve"> EXT.</t>
  </si>
  <si>
    <t xml:space="preserve">For external flow choose cylinder </t>
  </si>
  <si>
    <t>or sphere.</t>
  </si>
  <si>
    <t xml:space="preserve">For external flow choose q"s cst  </t>
  </si>
  <si>
    <t>or Ts cst.</t>
  </si>
  <si>
    <t xml:space="preserve">For internal flow choose heating  </t>
  </si>
  <si>
    <t>true or false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</si>
</sst>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9"/>
      <name val="Calibri"/>
      <family val="2"/>
    </font>
    <font>
      <b/>
      <sz val="16"/>
      <color indexed="9"/>
      <name val="Calibri"/>
      <family val="2"/>
    </font>
    <font>
      <b/>
      <sz val="18"/>
      <color indexed="9"/>
      <name val="Calibri"/>
      <family val="2"/>
    </font>
    <font>
      <b/>
      <sz val="18"/>
      <color indexed="8"/>
      <name val="Calibri"/>
      <family val="2"/>
    </font>
    <font>
      <b/>
      <sz val="20"/>
      <color indexed="9"/>
      <name val="Arial"/>
      <family val="2"/>
    </font>
    <font>
      <b/>
      <sz val="20"/>
      <color indexed="9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u/>
      <sz val="18"/>
      <color indexed="9"/>
      <name val="Calibri"/>
      <family val="2"/>
    </font>
    <font>
      <b/>
      <sz val="20"/>
      <color indexed="9"/>
      <name val="Arial"/>
      <family val="2"/>
    </font>
    <font>
      <b/>
      <u/>
      <sz val="18"/>
      <name val="Calibri"/>
      <family val="2"/>
    </font>
    <font>
      <b/>
      <u/>
      <sz val="18"/>
      <color indexed="8"/>
      <name val="Calibri"/>
      <family val="2"/>
    </font>
    <font>
      <u/>
      <sz val="16"/>
      <color indexed="8"/>
      <name val="Calibri"/>
      <family val="2"/>
    </font>
    <font>
      <b/>
      <sz val="12"/>
      <color indexed="9"/>
      <name val="Calibri"/>
      <family val="2"/>
    </font>
    <font>
      <sz val="14"/>
      <name val="Calibri"/>
      <family val="2"/>
    </font>
    <font>
      <sz val="11"/>
      <color indexed="5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51"/>
      </left>
      <right/>
      <top style="thick">
        <color indexed="51"/>
      </top>
      <bottom/>
      <diagonal/>
    </border>
    <border>
      <left/>
      <right/>
      <top style="thick">
        <color indexed="51"/>
      </top>
      <bottom/>
      <diagonal/>
    </border>
    <border>
      <left/>
      <right style="thick">
        <color indexed="51"/>
      </right>
      <top style="thick">
        <color indexed="51"/>
      </top>
      <bottom/>
      <diagonal/>
    </border>
    <border>
      <left style="thick">
        <color indexed="51"/>
      </left>
      <right/>
      <top/>
      <bottom/>
      <diagonal/>
    </border>
    <border>
      <left/>
      <right style="thick">
        <color indexed="51"/>
      </right>
      <top/>
      <bottom/>
      <diagonal/>
    </border>
    <border>
      <left style="thick">
        <color indexed="51"/>
      </left>
      <right/>
      <top/>
      <bottom style="thick">
        <color indexed="51"/>
      </bottom>
      <diagonal/>
    </border>
    <border>
      <left/>
      <right/>
      <top/>
      <bottom style="thick">
        <color indexed="51"/>
      </bottom>
      <diagonal/>
    </border>
    <border>
      <left/>
      <right style="thick">
        <color indexed="51"/>
      </right>
      <top/>
      <bottom style="thick">
        <color indexed="51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51"/>
      </right>
      <top style="thick">
        <color indexed="51"/>
      </top>
      <bottom style="thick">
        <color indexed="5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8" fillId="3" borderId="0" xfId="0" applyFont="1" applyFill="1" applyBorder="1" applyAlignment="1"/>
    <xf numFmtId="0" fontId="7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4" fillId="3" borderId="0" xfId="0" applyFont="1" applyFill="1" applyBorder="1" applyAlignment="1">
      <alignment horizontal="right" vertical="center"/>
    </xf>
    <xf numFmtId="11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0" fontId="10" fillId="3" borderId="1" xfId="0" applyFont="1" applyFill="1" applyBorder="1" applyAlignment="1">
      <alignment horizontal="right" vertical="center"/>
    </xf>
    <xf numFmtId="0" fontId="0" fillId="4" borderId="0" xfId="0" applyFill="1" applyBorder="1"/>
    <xf numFmtId="0" fontId="3" fillId="5" borderId="10" xfId="0" applyFont="1" applyFill="1" applyBorder="1"/>
    <xf numFmtId="0" fontId="0" fillId="6" borderId="0" xfId="0" applyFill="1"/>
    <xf numFmtId="0" fontId="0" fillId="7" borderId="0" xfId="0" applyFill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15" fillId="4" borderId="1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" xfId="0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2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2" fillId="8" borderId="11" xfId="0" applyFont="1" applyFill="1" applyBorder="1"/>
    <xf numFmtId="0" fontId="0" fillId="8" borderId="12" xfId="0" applyFill="1" applyBorder="1"/>
    <xf numFmtId="0" fontId="0" fillId="8" borderId="13" xfId="0" applyFill="1" applyBorder="1"/>
    <xf numFmtId="0" fontId="0" fillId="9" borderId="15" xfId="0" applyFill="1" applyBorder="1"/>
    <xf numFmtId="0" fontId="0" fillId="9" borderId="17" xfId="0" applyFill="1" applyBorder="1"/>
    <xf numFmtId="0" fontId="0" fillId="2" borderId="11" xfId="0" applyFill="1" applyBorder="1"/>
    <xf numFmtId="0" fontId="0" fillId="10" borderId="1" xfId="0" applyFill="1" applyBorder="1"/>
    <xf numFmtId="0" fontId="0" fillId="10" borderId="0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0" xfId="0" applyFill="1" applyBorder="1" applyAlignment="1">
      <alignment horizontal="right"/>
    </xf>
    <xf numFmtId="0" fontId="0" fillId="10" borderId="0" xfId="0" applyNumberFormat="1" applyFill="1" applyBorder="1"/>
    <xf numFmtId="0" fontId="0" fillId="11" borderId="0" xfId="0" applyFill="1" applyBorder="1"/>
    <xf numFmtId="0" fontId="0" fillId="11" borderId="18" xfId="0" applyFill="1" applyBorder="1"/>
    <xf numFmtId="0" fontId="0" fillId="11" borderId="19" xfId="0" applyFill="1" applyBorder="1"/>
    <xf numFmtId="0" fontId="0" fillId="11" borderId="19" xfId="0" applyFill="1" applyBorder="1" applyAlignment="1">
      <alignment horizontal="right"/>
    </xf>
    <xf numFmtId="164" fontId="0" fillId="11" borderId="21" xfId="0" applyNumberForma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18" fillId="3" borderId="0" xfId="0" applyFont="1" applyFill="1" applyBorder="1"/>
    <xf numFmtId="0" fontId="0" fillId="11" borderId="22" xfId="0" applyFill="1" applyBorder="1"/>
    <xf numFmtId="0" fontId="0" fillId="11" borderId="23" xfId="0" applyFill="1" applyBorder="1"/>
    <xf numFmtId="0" fontId="0" fillId="11" borderId="24" xfId="0" applyFill="1" applyBorder="1"/>
    <xf numFmtId="0" fontId="0" fillId="11" borderId="25" xfId="0" applyFill="1" applyBorder="1"/>
    <xf numFmtId="0" fontId="0" fillId="7" borderId="0" xfId="0" applyFill="1" applyBorder="1"/>
    <xf numFmtId="0" fontId="0" fillId="11" borderId="26" xfId="0" applyFill="1" applyBorder="1"/>
    <xf numFmtId="0" fontId="12" fillId="3" borderId="0" xfId="0" applyFont="1" applyFill="1" applyBorder="1" applyAlignment="1">
      <alignment vertical="center"/>
    </xf>
    <xf numFmtId="0" fontId="20" fillId="4" borderId="0" xfId="0" applyFont="1" applyFill="1" applyBorder="1"/>
    <xf numFmtId="0" fontId="0" fillId="11" borderId="27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5" xfId="0" applyFill="1" applyBorder="1"/>
    <xf numFmtId="0" fontId="0" fillId="7" borderId="36" xfId="0" applyFill="1" applyBorder="1"/>
    <xf numFmtId="0" fontId="0" fillId="7" borderId="37" xfId="0" applyFill="1" applyBorder="1"/>
    <xf numFmtId="164" fontId="0" fillId="11" borderId="21" xfId="0" applyNumberFormat="1" applyFill="1" applyBorder="1"/>
    <xf numFmtId="2" fontId="0" fillId="10" borderId="0" xfId="0" applyNumberFormat="1" applyFill="1" applyBorder="1"/>
    <xf numFmtId="2" fontId="0" fillId="10" borderId="14" xfId="0" applyNumberFormat="1" applyFill="1" applyBorder="1"/>
    <xf numFmtId="2" fontId="0" fillId="10" borderId="17" xfId="0" applyNumberFormat="1" applyFill="1" applyBorder="1"/>
    <xf numFmtId="165" fontId="0" fillId="10" borderId="14" xfId="0" applyNumberFormat="1" applyFill="1" applyBorder="1"/>
    <xf numFmtId="2" fontId="0" fillId="2" borderId="12" xfId="0" applyNumberFormat="1" applyFill="1" applyBorder="1"/>
    <xf numFmtId="2" fontId="0" fillId="2" borderId="0" xfId="0" applyNumberFormat="1" applyFill="1" applyBorder="1"/>
    <xf numFmtId="2" fontId="0" fillId="10" borderId="16" xfId="0" applyNumberFormat="1" applyFill="1" applyBorder="1"/>
    <xf numFmtId="166" fontId="0" fillId="9" borderId="16" xfId="0" applyNumberFormat="1" applyFill="1" applyBorder="1"/>
    <xf numFmtId="166" fontId="0" fillId="12" borderId="10" xfId="0" applyNumberFormat="1" applyFill="1" applyBorder="1" applyAlignment="1"/>
    <xf numFmtId="166" fontId="0" fillId="3" borderId="0" xfId="0" applyNumberFormat="1" applyFill="1" applyBorder="1"/>
    <xf numFmtId="0" fontId="20" fillId="4" borderId="14" xfId="0" applyFont="1" applyFill="1" applyBorder="1"/>
    <xf numFmtId="0" fontId="5" fillId="7" borderId="33" xfId="0" applyFont="1" applyFill="1" applyBorder="1" applyAlignment="1">
      <alignment horizontal="left"/>
    </xf>
    <xf numFmtId="0" fontId="0" fillId="7" borderId="12" xfId="0" applyFill="1" applyBorder="1"/>
    <xf numFmtId="0" fontId="0" fillId="7" borderId="38" xfId="0" applyFill="1" applyBorder="1"/>
    <xf numFmtId="0" fontId="18" fillId="7" borderId="0" xfId="0" applyFont="1" applyFill="1" applyBorder="1" applyAlignment="1">
      <alignment horizontal="left"/>
    </xf>
    <xf numFmtId="0" fontId="18" fillId="7" borderId="34" xfId="0" applyFont="1" applyFill="1" applyBorder="1" applyAlignment="1">
      <alignment horizontal="left"/>
    </xf>
    <xf numFmtId="0" fontId="18" fillId="7" borderId="0" xfId="0" applyFont="1" applyFill="1"/>
    <xf numFmtId="0" fontId="17" fillId="11" borderId="18" xfId="0" applyFont="1" applyFill="1" applyBorder="1" applyAlignment="1">
      <alignment horizontal="center"/>
    </xf>
    <xf numFmtId="0" fontId="17" fillId="11" borderId="1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14" xfId="0" applyBorder="1" applyAlignment="1"/>
    <xf numFmtId="0" fontId="16" fillId="6" borderId="1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/>
    </xf>
    <xf numFmtId="0" fontId="19" fillId="5" borderId="3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64</xdr:row>
      <xdr:rowOff>47625</xdr:rowOff>
    </xdr:from>
    <xdr:to>
      <xdr:col>15</xdr:col>
      <xdr:colOff>57150</xdr:colOff>
      <xdr:row>69</xdr:row>
      <xdr:rowOff>28575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3896975"/>
          <a:ext cx="5133975" cy="933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57</xdr:row>
      <xdr:rowOff>0</xdr:rowOff>
    </xdr:from>
    <xdr:to>
      <xdr:col>13</xdr:col>
      <xdr:colOff>76200</xdr:colOff>
      <xdr:row>63</xdr:row>
      <xdr:rowOff>133350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0" y="12487275"/>
          <a:ext cx="3724275" cy="1295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37</xdr:row>
      <xdr:rowOff>95250</xdr:rowOff>
    </xdr:from>
    <xdr:to>
      <xdr:col>13</xdr:col>
      <xdr:colOff>371475</xdr:colOff>
      <xdr:row>42</xdr:row>
      <xdr:rowOff>47625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0475" y="8439150"/>
          <a:ext cx="4029075" cy="92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171450</xdr:colOff>
      <xdr:row>27</xdr:row>
      <xdr:rowOff>190500</xdr:rowOff>
    </xdr:from>
    <xdr:to>
      <xdr:col>11</xdr:col>
      <xdr:colOff>266700</xdr:colOff>
      <xdr:row>31</xdr:row>
      <xdr:rowOff>104775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90950" y="6581775"/>
          <a:ext cx="3343275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42</xdr:row>
      <xdr:rowOff>133350</xdr:rowOff>
    </xdr:from>
    <xdr:to>
      <xdr:col>13</xdr:col>
      <xdr:colOff>466725</xdr:colOff>
      <xdr:row>47</xdr:row>
      <xdr:rowOff>171450</xdr:rowOff>
    </xdr:to>
    <xdr:pic>
      <xdr:nvPicPr>
        <xdr:cNvPr id="10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00475" y="9448800"/>
          <a:ext cx="4124325" cy="1009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32</xdr:row>
      <xdr:rowOff>28575</xdr:rowOff>
    </xdr:from>
    <xdr:to>
      <xdr:col>15</xdr:col>
      <xdr:colOff>466725</xdr:colOff>
      <xdr:row>36</xdr:row>
      <xdr:rowOff>180975</xdr:rowOff>
    </xdr:to>
    <xdr:pic>
      <xdr:nvPicPr>
        <xdr:cNvPr id="10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00475" y="7400925"/>
          <a:ext cx="5553075" cy="92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73</xdr:row>
      <xdr:rowOff>47626</xdr:rowOff>
    </xdr:from>
    <xdr:to>
      <xdr:col>15</xdr:col>
      <xdr:colOff>733425</xdr:colOff>
      <xdr:row>77</xdr:row>
      <xdr:rowOff>161925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7" cstate="print"/>
        <a:srcRect l="7051" t="58918" r="7372" b="25651"/>
        <a:stretch>
          <a:fillRect/>
        </a:stretch>
      </xdr:blipFill>
      <xdr:spPr bwMode="auto">
        <a:xfrm>
          <a:off x="3781425" y="15678151"/>
          <a:ext cx="5838825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tabSelected="1" workbookViewId="0">
      <selection sqref="A1:Q82"/>
    </sheetView>
  </sheetViews>
  <sheetFormatPr defaultRowHeight="15"/>
  <cols>
    <col min="1" max="2" width="5.7109375" customWidth="1"/>
    <col min="3" max="10" width="10.7109375" customWidth="1"/>
    <col min="11" max="11" width="5.85546875" customWidth="1"/>
    <col min="12" max="13" width="4.42578125" customWidth="1"/>
    <col min="14" max="15" width="10.7109375" customWidth="1"/>
    <col min="16" max="16" width="16.85546875" customWidth="1"/>
    <col min="17" max="17" width="5.7109375" customWidth="1"/>
    <col min="18" max="18" width="10.42578125" customWidth="1"/>
  </cols>
  <sheetData>
    <row r="1" spans="1:17" ht="26.25" customHeight="1" thickTop="1" thickBo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20.100000000000001" customHeight="1" thickTop="1">
      <c r="A2" s="78"/>
      <c r="B2" s="2"/>
      <c r="C2" s="3"/>
      <c r="D2" s="3"/>
      <c r="E2" s="3"/>
      <c r="F2" s="3"/>
      <c r="G2" s="3"/>
      <c r="H2" s="3"/>
      <c r="I2" s="3"/>
      <c r="J2" s="3"/>
      <c r="K2" s="4"/>
      <c r="L2" s="65"/>
      <c r="M2" s="86"/>
      <c r="N2" s="107"/>
      <c r="O2" s="87"/>
      <c r="P2" s="88"/>
      <c r="Q2" s="80"/>
    </row>
    <row r="3" spans="1:17" ht="20.100000000000001" customHeight="1">
      <c r="A3" s="78"/>
      <c r="B3" s="5"/>
      <c r="C3" s="7"/>
      <c r="D3" s="17" t="s">
        <v>25</v>
      </c>
      <c r="E3" s="7"/>
      <c r="F3" s="17" t="s">
        <v>24</v>
      </c>
      <c r="G3" s="7"/>
      <c r="H3" s="7"/>
      <c r="I3" s="7"/>
      <c r="J3" s="7"/>
      <c r="K3" s="6"/>
      <c r="L3" s="65"/>
      <c r="M3" s="106"/>
      <c r="N3" s="109" t="s">
        <v>41</v>
      </c>
      <c r="O3" s="109"/>
      <c r="P3" s="110"/>
      <c r="Q3" s="80"/>
    </row>
    <row r="4" spans="1:17" ht="15" customHeight="1" thickBot="1">
      <c r="A4" s="78"/>
      <c r="B4" s="5"/>
      <c r="C4" s="7"/>
      <c r="D4" s="17"/>
      <c r="E4" s="7"/>
      <c r="F4" s="17"/>
      <c r="G4" s="7"/>
      <c r="H4" s="7"/>
      <c r="I4" s="7"/>
      <c r="J4" s="7"/>
      <c r="K4" s="6"/>
      <c r="L4" s="65"/>
      <c r="M4" s="106"/>
      <c r="N4" s="109" t="s">
        <v>42</v>
      </c>
      <c r="O4" s="109"/>
      <c r="P4" s="110"/>
      <c r="Q4" s="80"/>
    </row>
    <row r="5" spans="1:17" ht="20.100000000000001" customHeight="1" thickTop="1" thickBot="1">
      <c r="A5" s="78"/>
      <c r="B5" s="5"/>
      <c r="C5" s="14" t="s">
        <v>23</v>
      </c>
      <c r="D5" s="21">
        <v>1007</v>
      </c>
      <c r="E5" s="14" t="s">
        <v>23</v>
      </c>
      <c r="F5" s="21">
        <v>2056</v>
      </c>
      <c r="G5" s="7"/>
      <c r="H5" s="23" t="s">
        <v>29</v>
      </c>
      <c r="I5" s="22" t="b">
        <v>0</v>
      </c>
      <c r="J5" s="7"/>
      <c r="K5" s="6"/>
      <c r="L5" s="65"/>
      <c r="M5" s="89"/>
      <c r="N5" s="27"/>
      <c r="O5" s="79"/>
      <c r="P5" s="90"/>
      <c r="Q5" s="80"/>
    </row>
    <row r="6" spans="1:17" ht="15" customHeight="1" thickTop="1" thickBot="1">
      <c r="A6" s="78"/>
      <c r="B6" s="5"/>
      <c r="C6" s="15"/>
      <c r="D6" s="11"/>
      <c r="E6" s="7"/>
      <c r="F6" s="7"/>
      <c r="G6" s="7"/>
      <c r="H6" s="7"/>
      <c r="I6" s="7"/>
      <c r="J6" s="7"/>
      <c r="K6" s="6"/>
      <c r="L6" s="65"/>
      <c r="M6" s="89"/>
      <c r="N6" s="109" t="s">
        <v>43</v>
      </c>
      <c r="O6" s="79"/>
      <c r="P6" s="90"/>
      <c r="Q6" s="80"/>
    </row>
    <row r="7" spans="1:17" ht="20.100000000000001" customHeight="1" thickTop="1" thickBot="1">
      <c r="A7" s="78"/>
      <c r="B7" s="5"/>
      <c r="C7" s="14" t="s">
        <v>17</v>
      </c>
      <c r="D7" s="20">
        <v>2.63E-2</v>
      </c>
      <c r="E7" s="14" t="s">
        <v>17</v>
      </c>
      <c r="F7" s="20">
        <v>0.14000000000000001</v>
      </c>
      <c r="G7" s="7"/>
      <c r="H7" s="14" t="s">
        <v>30</v>
      </c>
      <c r="I7" s="22" t="b">
        <v>1</v>
      </c>
      <c r="J7" s="7"/>
      <c r="K7" s="6"/>
      <c r="L7" s="65"/>
      <c r="M7" s="89"/>
      <c r="N7" s="109" t="s">
        <v>44</v>
      </c>
      <c r="O7" s="79"/>
      <c r="P7" s="90"/>
      <c r="Q7" s="80"/>
    </row>
    <row r="8" spans="1:17" ht="15" customHeight="1" thickTop="1" thickBot="1">
      <c r="A8" s="78"/>
      <c r="B8" s="5"/>
      <c r="C8" s="15"/>
      <c r="D8" s="11"/>
      <c r="E8" s="7"/>
      <c r="F8" s="7"/>
      <c r="G8" s="7"/>
      <c r="H8" s="7"/>
      <c r="I8" s="7"/>
      <c r="J8" s="7"/>
      <c r="K8" s="6"/>
      <c r="L8" s="65"/>
      <c r="M8" s="89"/>
      <c r="N8" s="27"/>
      <c r="O8" s="79"/>
      <c r="P8" s="90"/>
      <c r="Q8" s="80"/>
    </row>
    <row r="9" spans="1:17" ht="20.100000000000001" customHeight="1" thickTop="1" thickBot="1">
      <c r="A9" s="78"/>
      <c r="B9" s="5"/>
      <c r="C9" s="14" t="s">
        <v>18</v>
      </c>
      <c r="D9" s="21">
        <v>0.70699999999999996</v>
      </c>
      <c r="E9" s="14" t="s">
        <v>18</v>
      </c>
      <c r="F9" s="21">
        <v>999</v>
      </c>
      <c r="G9" s="7"/>
      <c r="H9" s="12" t="s">
        <v>33</v>
      </c>
      <c r="I9" s="25" t="b">
        <v>0</v>
      </c>
      <c r="J9" s="7"/>
      <c r="K9" s="6"/>
      <c r="L9" s="65"/>
      <c r="M9" s="89"/>
      <c r="N9" s="109" t="s">
        <v>45</v>
      </c>
      <c r="O9" s="79"/>
      <c r="P9" s="90"/>
      <c r="Q9" s="80"/>
    </row>
    <row r="10" spans="1:17" ht="15" customHeight="1" thickTop="1" thickBot="1">
      <c r="A10" s="78"/>
      <c r="B10" s="5"/>
      <c r="C10" s="15"/>
      <c r="D10" s="11"/>
      <c r="E10" s="7"/>
      <c r="F10" s="7"/>
      <c r="G10" s="7"/>
      <c r="H10" s="7"/>
      <c r="I10" s="7"/>
      <c r="J10" s="7"/>
      <c r="K10" s="6"/>
      <c r="L10" s="65"/>
      <c r="M10" s="89"/>
      <c r="N10" s="111" t="s">
        <v>46</v>
      </c>
      <c r="O10" s="79"/>
      <c r="P10" s="90"/>
      <c r="Q10" s="80"/>
    </row>
    <row r="11" spans="1:17" ht="20.100000000000001" customHeight="1" thickTop="1" thickBot="1">
      <c r="A11" s="78"/>
      <c r="B11" s="5"/>
      <c r="C11" s="14" t="s">
        <v>19</v>
      </c>
      <c r="D11" s="20">
        <v>1.8459999999999999E-5</v>
      </c>
      <c r="E11" s="14" t="s">
        <v>19</v>
      </c>
      <c r="F11" s="20">
        <v>6.83E-2</v>
      </c>
      <c r="G11" s="7"/>
      <c r="H11" s="121" t="s">
        <v>36</v>
      </c>
      <c r="I11" s="122"/>
      <c r="J11" s="7"/>
      <c r="K11" s="6"/>
      <c r="L11" s="65"/>
      <c r="M11" s="89"/>
      <c r="N11" s="27"/>
      <c r="O11" s="79"/>
      <c r="P11" s="90"/>
      <c r="Q11" s="80"/>
    </row>
    <row r="12" spans="1:17" ht="15" customHeight="1" thickTop="1" thickBot="1">
      <c r="A12" s="78"/>
      <c r="B12" s="5"/>
      <c r="C12" s="15"/>
      <c r="D12" s="11"/>
      <c r="E12" s="7"/>
      <c r="F12" s="7"/>
      <c r="G12" s="7"/>
      <c r="H12" s="7"/>
      <c r="I12" s="7"/>
      <c r="J12" s="7"/>
      <c r="K12" s="6"/>
      <c r="L12" s="65"/>
      <c r="M12" s="89"/>
      <c r="N12" s="27"/>
      <c r="O12" s="79"/>
      <c r="P12" s="90"/>
      <c r="Q12" s="80"/>
    </row>
    <row r="13" spans="1:17" ht="20.100000000000001" customHeight="1" thickTop="1" thickBot="1">
      <c r="A13" s="78"/>
      <c r="B13" s="5"/>
      <c r="C13" s="14" t="s">
        <v>20</v>
      </c>
      <c r="D13" s="20">
        <v>5</v>
      </c>
      <c r="E13" s="14" t="s">
        <v>20</v>
      </c>
      <c r="F13" s="20">
        <v>1.5100000000000001E-3</v>
      </c>
      <c r="G13" s="7"/>
      <c r="H13" s="7"/>
      <c r="I13" s="7"/>
      <c r="J13" s="7"/>
      <c r="K13" s="6"/>
      <c r="L13" s="65"/>
      <c r="M13" s="89"/>
      <c r="N13" s="27"/>
      <c r="O13" s="79"/>
      <c r="P13" s="90"/>
      <c r="Q13" s="80"/>
    </row>
    <row r="14" spans="1:17" ht="15" customHeight="1" thickTop="1" thickBot="1">
      <c r="A14" s="78"/>
      <c r="B14" s="5"/>
      <c r="C14" s="16"/>
      <c r="D14" s="11"/>
      <c r="E14" s="7"/>
      <c r="F14" s="7"/>
      <c r="G14" s="7"/>
      <c r="H14" s="7"/>
      <c r="I14" s="7"/>
      <c r="J14" s="7"/>
      <c r="K14" s="6"/>
      <c r="L14" s="65"/>
      <c r="M14" s="89"/>
      <c r="N14" s="27"/>
      <c r="O14" s="79"/>
      <c r="P14" s="90"/>
      <c r="Q14" s="80"/>
    </row>
    <row r="15" spans="1:17" ht="20.100000000000001" customHeight="1" thickTop="1" thickBot="1">
      <c r="A15" s="78"/>
      <c r="B15" s="5"/>
      <c r="C15" s="14" t="s">
        <v>26</v>
      </c>
      <c r="D15" s="21">
        <v>25</v>
      </c>
      <c r="E15" s="14" t="s">
        <v>27</v>
      </c>
      <c r="F15" s="21">
        <v>0.5</v>
      </c>
      <c r="G15" s="7"/>
      <c r="H15" s="13" t="s">
        <v>31</v>
      </c>
      <c r="I15" s="103">
        <f>IF(D33&gt;0,D33,IF(D36&gt;0,D36,IF(D41&gt;0,D41,IF(D44&gt;0,D44,IF(D47&gt;0,D47,0)))))</f>
        <v>39.623270950965704</v>
      </c>
      <c r="J15" s="74" t="s">
        <v>39</v>
      </c>
      <c r="K15" s="6"/>
      <c r="L15" s="65"/>
      <c r="M15" s="89"/>
      <c r="N15" s="27"/>
      <c r="O15" s="79"/>
      <c r="P15" s="90"/>
      <c r="Q15" s="80"/>
    </row>
    <row r="16" spans="1:17" ht="15" customHeight="1" thickTop="1" thickBot="1">
      <c r="A16" s="78"/>
      <c r="B16" s="5"/>
      <c r="C16" s="81"/>
      <c r="D16" s="7"/>
      <c r="E16" s="7"/>
      <c r="F16" s="7"/>
      <c r="G16" s="7"/>
      <c r="H16" s="7"/>
      <c r="I16" s="104"/>
      <c r="J16" s="7"/>
      <c r="K16" s="6"/>
      <c r="L16" s="65"/>
      <c r="M16" s="89"/>
      <c r="N16" s="27"/>
      <c r="O16" s="79"/>
      <c r="P16" s="90"/>
      <c r="Q16" s="80"/>
    </row>
    <row r="17" spans="1:17" ht="20.100000000000001" customHeight="1" thickTop="1" thickBot="1">
      <c r="A17" s="78"/>
      <c r="B17" s="5"/>
      <c r="C17" s="14" t="s">
        <v>21</v>
      </c>
      <c r="D17" s="21">
        <v>2.8000000000000001E-2</v>
      </c>
      <c r="E17" s="14" t="s">
        <v>21</v>
      </c>
      <c r="F17" s="21">
        <v>2.5000000000000001E-2</v>
      </c>
      <c r="G17" s="7"/>
      <c r="H17" s="13" t="s">
        <v>31</v>
      </c>
      <c r="I17" s="103">
        <f>IF(D60&gt;0,D60,IF(D64&gt;0,D64,IF(D77&gt;0,D77,0)))</f>
        <v>118.88639814058777</v>
      </c>
      <c r="J17" s="74" t="s">
        <v>40</v>
      </c>
      <c r="K17" s="6"/>
      <c r="L17" s="65"/>
      <c r="M17" s="89"/>
      <c r="N17" s="27"/>
      <c r="O17" s="79"/>
      <c r="P17" s="90"/>
      <c r="Q17" s="80"/>
    </row>
    <row r="18" spans="1:17" ht="15" customHeight="1" thickTop="1" thickBot="1">
      <c r="A18" s="78"/>
      <c r="B18" s="5"/>
      <c r="C18" s="81"/>
      <c r="D18" s="7"/>
      <c r="E18" s="7"/>
      <c r="F18" s="7"/>
      <c r="G18" s="7"/>
      <c r="H18" s="7"/>
      <c r="I18" s="7"/>
      <c r="J18" s="7"/>
      <c r="K18" s="6"/>
      <c r="L18" s="65"/>
      <c r="M18" s="89"/>
      <c r="N18" s="27"/>
      <c r="O18" s="79"/>
      <c r="P18" s="90"/>
      <c r="Q18" s="80"/>
    </row>
    <row r="19" spans="1:17" ht="20.100000000000001" customHeight="1" thickTop="1" thickBot="1">
      <c r="A19" s="78"/>
      <c r="B19" s="5"/>
      <c r="C19" s="14" t="s">
        <v>22</v>
      </c>
      <c r="D19" s="21">
        <f>F19</f>
        <v>100</v>
      </c>
      <c r="E19" s="14" t="s">
        <v>22</v>
      </c>
      <c r="F19" s="21">
        <v>100</v>
      </c>
      <c r="G19" s="7"/>
      <c r="H19" s="7"/>
      <c r="I19" s="7"/>
      <c r="J19" s="7"/>
      <c r="K19" s="6"/>
      <c r="L19" s="65"/>
      <c r="M19" s="89"/>
      <c r="N19" s="27"/>
      <c r="O19" s="79"/>
      <c r="P19" s="90"/>
      <c r="Q19" s="80"/>
    </row>
    <row r="20" spans="1:17" ht="15" customHeight="1" thickTop="1" thickBot="1">
      <c r="A20" s="78"/>
      <c r="B20" s="5"/>
      <c r="C20" s="14"/>
      <c r="D20" s="18"/>
      <c r="E20" s="14"/>
      <c r="F20" s="18"/>
      <c r="G20" s="7"/>
      <c r="H20" s="7"/>
      <c r="I20" s="7"/>
      <c r="J20" s="7"/>
      <c r="K20" s="6"/>
      <c r="L20" s="65"/>
      <c r="M20" s="89"/>
      <c r="N20" s="27"/>
      <c r="O20" s="79"/>
      <c r="P20" s="90"/>
      <c r="Q20" s="80"/>
    </row>
    <row r="21" spans="1:17" ht="20.100000000000001" customHeight="1" thickTop="1" thickBot="1">
      <c r="A21" s="78"/>
      <c r="B21" s="5"/>
      <c r="C21" s="19" t="s">
        <v>28</v>
      </c>
      <c r="D21" s="20">
        <v>1.1614</v>
      </c>
      <c r="E21" s="14"/>
      <c r="F21" s="18"/>
      <c r="G21" s="7"/>
      <c r="H21" s="7"/>
      <c r="I21" s="7"/>
      <c r="J21" s="7"/>
      <c r="K21" s="6"/>
      <c r="L21" s="65"/>
      <c r="M21" s="89"/>
      <c r="N21" s="27"/>
      <c r="O21" s="79"/>
      <c r="P21" s="90"/>
      <c r="Q21" s="80"/>
    </row>
    <row r="22" spans="1:17" ht="23.25" customHeight="1" thickTop="1" thickBot="1">
      <c r="A22" s="78"/>
      <c r="B22" s="8"/>
      <c r="C22" s="9"/>
      <c r="D22" s="9"/>
      <c r="E22" s="9"/>
      <c r="F22" s="9"/>
      <c r="G22" s="9"/>
      <c r="H22" s="9"/>
      <c r="I22" s="9"/>
      <c r="J22" s="9"/>
      <c r="K22" s="10"/>
      <c r="L22" s="65"/>
      <c r="M22" s="91"/>
      <c r="N22" s="108"/>
      <c r="O22" s="92"/>
      <c r="P22" s="93"/>
      <c r="Q22" s="80"/>
    </row>
    <row r="23" spans="1:17" ht="22.5" customHeight="1" thickTop="1" thickBot="1">
      <c r="A23" s="78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80"/>
    </row>
    <row r="24" spans="1:17">
      <c r="A24" s="7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80"/>
    </row>
    <row r="25" spans="1:17" ht="23.25">
      <c r="A25" s="78"/>
      <c r="B25" s="114" t="s">
        <v>35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6"/>
      <c r="M25" s="116"/>
      <c r="N25" s="116"/>
      <c r="O25" s="116"/>
      <c r="P25" s="117"/>
      <c r="Q25" s="80"/>
    </row>
    <row r="26" spans="1:17" ht="24" thickBot="1">
      <c r="A26" s="78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24"/>
      <c r="M26" s="24"/>
      <c r="N26" s="24"/>
      <c r="O26" s="82" t="s">
        <v>36</v>
      </c>
      <c r="P26" s="33"/>
      <c r="Q26" s="80"/>
    </row>
    <row r="27" spans="1:17" ht="19.5" customHeight="1" thickTop="1" thickBot="1">
      <c r="A27" s="78"/>
      <c r="B27" s="34"/>
      <c r="C27" s="66" t="s">
        <v>0</v>
      </c>
      <c r="D27" s="69">
        <f>(4*F15)/(3.14*F11*F17)</f>
        <v>373.02645690145567</v>
      </c>
      <c r="E27" s="68" t="s">
        <v>38</v>
      </c>
      <c r="F27" s="24"/>
      <c r="G27" s="24"/>
      <c r="H27" s="24"/>
      <c r="I27" s="24"/>
      <c r="J27" s="24"/>
      <c r="K27" s="24"/>
      <c r="L27" s="24"/>
      <c r="M27" s="24"/>
      <c r="N27" s="24"/>
      <c r="O27" s="82" t="s">
        <v>37</v>
      </c>
      <c r="P27" s="105" t="b">
        <v>1</v>
      </c>
      <c r="Q27" s="80"/>
    </row>
    <row r="28" spans="1:17" ht="16.5" thickTop="1" thickBot="1">
      <c r="A28" s="78"/>
      <c r="B28" s="3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05" t="b">
        <v>0</v>
      </c>
      <c r="Q28" s="80"/>
    </row>
    <row r="29" spans="1:17">
      <c r="A29" s="78"/>
      <c r="B29" s="34"/>
      <c r="C29" s="51" t="s">
        <v>1</v>
      </c>
      <c r="D29" s="52" t="s">
        <v>8</v>
      </c>
      <c r="E29" s="5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33"/>
      <c r="Q29" s="80"/>
    </row>
    <row r="30" spans="1:17" ht="15.75" thickBot="1">
      <c r="A30" s="78"/>
      <c r="B30" s="34"/>
      <c r="C30" s="54" t="s">
        <v>5</v>
      </c>
      <c r="D30" s="102">
        <f>((D27*F9)/(F19/F17))^(1/3)</f>
        <v>4.5333060933464724</v>
      </c>
      <c r="E30" s="55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33"/>
      <c r="Q30" s="80"/>
    </row>
    <row r="31" spans="1:17">
      <c r="A31" s="78"/>
      <c r="B31" s="34"/>
      <c r="C31" s="47" t="s">
        <v>2</v>
      </c>
      <c r="D31" s="99"/>
      <c r="E31" s="49" t="s">
        <v>9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33"/>
      <c r="Q31" s="80"/>
    </row>
    <row r="32" spans="1:17">
      <c r="A32" s="78"/>
      <c r="B32" s="34"/>
      <c r="C32" s="57" t="s">
        <v>3</v>
      </c>
      <c r="D32" s="95">
        <f>IF(AND(D27&lt;2300,D30&gt;2,F9&gt;5,I7=TRUE),3.66+((0.0668*(F17/F19)*D27*F9)/(1+0.04*((F17/F19)*D27*F9)^(2/3))),0)</f>
        <v>7.0755840983867326</v>
      </c>
      <c r="E32" s="59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33"/>
      <c r="Q32" s="80"/>
    </row>
    <row r="33" spans="1:17">
      <c r="A33" s="78"/>
      <c r="B33" s="34"/>
      <c r="C33" s="57" t="s">
        <v>4</v>
      </c>
      <c r="D33" s="95">
        <f>(D32*F7)/F17</f>
        <v>39.623270950965704</v>
      </c>
      <c r="E33" s="59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33"/>
      <c r="Q33" s="80"/>
    </row>
    <row r="34" spans="1:17">
      <c r="A34" s="78"/>
      <c r="B34" s="34"/>
      <c r="C34" s="1" t="s">
        <v>10</v>
      </c>
      <c r="D34" s="100"/>
      <c r="E34" s="50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33"/>
      <c r="Q34" s="80"/>
    </row>
    <row r="35" spans="1:17">
      <c r="A35" s="78"/>
      <c r="B35" s="34"/>
      <c r="C35" s="57" t="s">
        <v>3</v>
      </c>
      <c r="D35" s="95">
        <f>IF(D27&lt;2300,IF(D30&lt;2,IF(I5=TRUE,4.36,IF(I7=TRUE,3.66,0)),0),0)</f>
        <v>0</v>
      </c>
      <c r="E35" s="5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33"/>
      <c r="Q35" s="80"/>
    </row>
    <row r="36" spans="1:17" ht="15.75" thickBot="1">
      <c r="A36" s="78"/>
      <c r="B36" s="34"/>
      <c r="C36" s="60" t="s">
        <v>4</v>
      </c>
      <c r="D36" s="101">
        <f>(D35*F7)/F17</f>
        <v>0</v>
      </c>
      <c r="E36" s="62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33"/>
      <c r="Q36" s="80"/>
    </row>
    <row r="37" spans="1:17" ht="15.75" thickBot="1">
      <c r="A37" s="78"/>
      <c r="B37" s="3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33"/>
      <c r="Q37" s="80"/>
    </row>
    <row r="38" spans="1:17" ht="15.75" thickBot="1">
      <c r="A38" s="78"/>
      <c r="B38" s="34"/>
      <c r="C38" s="51" t="s">
        <v>6</v>
      </c>
      <c r="D38" s="52"/>
      <c r="E38" s="52"/>
      <c r="F38" s="53"/>
      <c r="G38" s="24"/>
      <c r="H38" s="24"/>
      <c r="I38" s="24"/>
      <c r="J38" s="24"/>
      <c r="K38" s="24"/>
      <c r="L38" s="24"/>
      <c r="M38" s="24"/>
      <c r="N38" s="24"/>
      <c r="O38" s="24"/>
      <c r="P38" s="33"/>
      <c r="Q38" s="80"/>
    </row>
    <row r="39" spans="1:17">
      <c r="A39" s="78"/>
      <c r="B39" s="34"/>
      <c r="C39" s="56" t="s">
        <v>16</v>
      </c>
      <c r="D39" s="48"/>
      <c r="E39" s="48"/>
      <c r="F39" s="49"/>
      <c r="G39" s="24"/>
      <c r="H39" s="24"/>
      <c r="I39" s="24"/>
      <c r="J39" s="24"/>
      <c r="K39" s="24"/>
      <c r="L39" s="24"/>
      <c r="M39" s="24"/>
      <c r="N39" s="24"/>
      <c r="O39" s="24"/>
      <c r="P39" s="33"/>
      <c r="Q39" s="80"/>
    </row>
    <row r="40" spans="1:17">
      <c r="A40" s="78"/>
      <c r="B40" s="34"/>
      <c r="C40" s="57" t="s">
        <v>3</v>
      </c>
      <c r="D40" s="58">
        <f>IF(AND(D27&gt;10000,I7=TRUE,F9&gt;0.7,F9&lt;160,F19&gt;60*F17),0.023*D27^(4/5)*F9^F40,0)</f>
        <v>0</v>
      </c>
      <c r="E40" s="63" t="s">
        <v>7</v>
      </c>
      <c r="F40" s="59">
        <f>IF(I9=TRUE,0.4,0.3)</f>
        <v>0.3</v>
      </c>
      <c r="G40" s="24"/>
      <c r="H40" s="24"/>
      <c r="I40" s="24"/>
      <c r="J40" s="24"/>
      <c r="K40" s="24"/>
      <c r="L40" s="24"/>
      <c r="M40" s="24"/>
      <c r="N40" s="24"/>
      <c r="O40" s="24"/>
      <c r="P40" s="33"/>
      <c r="Q40" s="80"/>
    </row>
    <row r="41" spans="1:17" ht="15.75" thickBot="1">
      <c r="A41" s="78"/>
      <c r="B41" s="34"/>
      <c r="C41" s="57" t="s">
        <v>4</v>
      </c>
      <c r="D41" s="58">
        <f>(D40*F7)/F17</f>
        <v>0</v>
      </c>
      <c r="E41" s="58"/>
      <c r="F41" s="59"/>
      <c r="G41" s="24"/>
      <c r="H41" s="24"/>
      <c r="I41" s="24"/>
      <c r="J41" s="24"/>
      <c r="K41" s="24"/>
      <c r="L41" s="24"/>
      <c r="M41" s="24"/>
      <c r="N41" s="24"/>
      <c r="O41" s="24"/>
      <c r="P41" s="33"/>
      <c r="Q41" s="80"/>
    </row>
    <row r="42" spans="1:17">
      <c r="A42" s="78"/>
      <c r="B42" s="34"/>
      <c r="C42" s="47" t="s">
        <v>15</v>
      </c>
      <c r="D42" s="48"/>
      <c r="E42" s="48"/>
      <c r="F42" s="49"/>
      <c r="G42" s="24"/>
      <c r="H42" s="24"/>
      <c r="I42" s="24"/>
      <c r="J42" s="24"/>
      <c r="K42" s="24"/>
      <c r="L42" s="24"/>
      <c r="M42" s="24"/>
      <c r="N42" s="24"/>
      <c r="O42" s="24"/>
      <c r="P42" s="33"/>
      <c r="Q42" s="80"/>
    </row>
    <row r="43" spans="1:17">
      <c r="A43" s="78"/>
      <c r="B43" s="34"/>
      <c r="C43" s="57" t="s">
        <v>3</v>
      </c>
      <c r="D43" s="58">
        <f>IF(AND(D27&lt;5000000,D27&gt;10000,F9&gt;0.5,F9&lt;2000,F19&gt;F17*60),((F43/8)*(D27-1000)*F9)/(1+12.7*(F43/8)^0.5*(F9^(2/3)-1)),0)</f>
        <v>0</v>
      </c>
      <c r="E43" s="63" t="s">
        <v>11</v>
      </c>
      <c r="F43" s="98">
        <f>(0.79*LN(D27)-1.64)^-2</f>
        <v>0.10834154322230602</v>
      </c>
      <c r="G43" s="24"/>
      <c r="H43" s="24"/>
      <c r="I43" s="24"/>
      <c r="J43" s="24"/>
      <c r="K43" s="24"/>
      <c r="L43" s="24"/>
      <c r="M43" s="24"/>
      <c r="N43" s="24"/>
      <c r="O43" s="24"/>
      <c r="P43" s="33"/>
      <c r="Q43" s="80"/>
    </row>
    <row r="44" spans="1:17" ht="15.75" thickBot="1">
      <c r="A44" s="78"/>
      <c r="B44" s="34"/>
      <c r="C44" s="57" t="s">
        <v>4</v>
      </c>
      <c r="D44" s="64">
        <f>D43*F7/F17</f>
        <v>0</v>
      </c>
      <c r="E44" s="58"/>
      <c r="F44" s="59"/>
      <c r="G44" s="24"/>
      <c r="H44" s="24"/>
      <c r="I44" s="24"/>
      <c r="J44" s="24"/>
      <c r="K44" s="24"/>
      <c r="L44" s="24"/>
      <c r="M44" s="24"/>
      <c r="N44" s="24"/>
      <c r="O44" s="24"/>
      <c r="P44" s="33"/>
      <c r="Q44" s="80"/>
    </row>
    <row r="45" spans="1:17">
      <c r="A45" s="78"/>
      <c r="B45" s="34"/>
      <c r="C45" s="47" t="s">
        <v>14</v>
      </c>
      <c r="D45" s="48"/>
      <c r="E45" s="48"/>
      <c r="F45" s="49"/>
      <c r="G45" s="24"/>
      <c r="H45" s="24"/>
      <c r="I45" s="24"/>
      <c r="J45" s="24"/>
      <c r="K45" s="24"/>
      <c r="L45" s="24"/>
      <c r="M45" s="24"/>
      <c r="N45" s="24"/>
      <c r="O45" s="24"/>
      <c r="P45" s="33"/>
      <c r="Q45" s="80"/>
    </row>
    <row r="46" spans="1:17">
      <c r="A46" s="78"/>
      <c r="B46" s="34"/>
      <c r="C46" s="57" t="s">
        <v>3</v>
      </c>
      <c r="D46" s="58">
        <f>IF(AND(D27&gt;2300,I7=FALSE,2000&lt;F9,F9&lt;16700,D27&gt;10000),0.027*(D27^0.8)*(F9^(1/3))*((F11/F13)^0.14),0)</f>
        <v>0</v>
      </c>
      <c r="E46" s="58"/>
      <c r="F46" s="59"/>
      <c r="G46" s="24"/>
      <c r="H46" s="24"/>
      <c r="I46" s="24"/>
      <c r="J46" s="24"/>
      <c r="K46" s="24"/>
      <c r="L46" s="24"/>
      <c r="M46" s="24"/>
      <c r="N46" s="24"/>
      <c r="O46" s="24"/>
      <c r="P46" s="33"/>
      <c r="Q46" s="80"/>
    </row>
    <row r="47" spans="1:17" ht="15.75" thickBot="1">
      <c r="A47" s="78"/>
      <c r="B47" s="34"/>
      <c r="C47" s="60" t="s">
        <v>4</v>
      </c>
      <c r="D47" s="61">
        <f>(D46*F7)/F17</f>
        <v>0</v>
      </c>
      <c r="E47" s="61"/>
      <c r="F47" s="62"/>
      <c r="G47" s="24"/>
      <c r="H47" s="24"/>
      <c r="I47" s="24"/>
      <c r="J47" s="24"/>
      <c r="K47" s="24"/>
      <c r="L47" s="24"/>
      <c r="M47" s="24"/>
      <c r="N47" s="24"/>
      <c r="O47" s="24"/>
      <c r="P47" s="33"/>
      <c r="Q47" s="80"/>
    </row>
    <row r="48" spans="1:17">
      <c r="A48" s="78"/>
      <c r="B48" s="3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3"/>
      <c r="Q48" s="80"/>
    </row>
    <row r="49" spans="1:17">
      <c r="A49" s="78"/>
      <c r="B49" s="3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33"/>
      <c r="Q49" s="80"/>
    </row>
    <row r="50" spans="1:17" ht="15.75" thickBot="1">
      <c r="A50" s="78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80"/>
    </row>
    <row r="51" spans="1:17" ht="22.5" customHeight="1" thickBot="1">
      <c r="A51" s="78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80"/>
    </row>
    <row r="52" spans="1:17">
      <c r="A52" s="78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/>
      <c r="Q52" s="80"/>
    </row>
    <row r="53" spans="1:17" ht="23.25">
      <c r="A53" s="78"/>
      <c r="B53" s="118" t="s">
        <v>34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20"/>
      <c r="Q53" s="80"/>
    </row>
    <row r="54" spans="1:17">
      <c r="A54" s="7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80"/>
    </row>
    <row r="55" spans="1:17" ht="15.75" thickBot="1">
      <c r="A55" s="78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80"/>
    </row>
    <row r="56" spans="1:17" ht="19.5" customHeight="1" thickTop="1" thickBot="1">
      <c r="A56" s="78"/>
      <c r="B56" s="41"/>
      <c r="C56" s="112" t="s">
        <v>36</v>
      </c>
      <c r="D56" s="113"/>
      <c r="E56" s="42"/>
      <c r="F56" s="70" t="s">
        <v>0</v>
      </c>
      <c r="G56" s="94">
        <f>D15*D17*D21/D11</f>
        <v>44040.086673889491</v>
      </c>
      <c r="H56" s="67"/>
      <c r="I56" s="42"/>
      <c r="J56" s="42"/>
      <c r="K56" s="42"/>
      <c r="L56" s="42"/>
      <c r="M56" s="42"/>
      <c r="N56" s="42"/>
      <c r="O56" s="42"/>
      <c r="P56" s="43"/>
      <c r="Q56" s="80"/>
    </row>
    <row r="57" spans="1:17" ht="16.5" thickTop="1" thickBot="1">
      <c r="A57" s="78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80"/>
    </row>
    <row r="58" spans="1:17">
      <c r="A58" s="78"/>
      <c r="B58" s="41"/>
      <c r="C58" s="56" t="s">
        <v>12</v>
      </c>
      <c r="D58" s="49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/>
      <c r="Q58" s="80"/>
    </row>
    <row r="59" spans="1:17">
      <c r="A59" s="78"/>
      <c r="B59" s="41"/>
      <c r="C59" s="72" t="s">
        <v>3</v>
      </c>
      <c r="D59" s="96">
        <f>IF(AND(G56*D9&lt;0.2,G56&gt;0.4,G56&lt;400000,D9&gt;0.6,H11="CYLINDER"),0.027*G56^0.805*D9^(1/3),0)</f>
        <v>0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3"/>
      <c r="Q59" s="80"/>
    </row>
    <row r="60" spans="1:17" ht="15.75" thickBot="1">
      <c r="A60" s="78"/>
      <c r="B60" s="41"/>
      <c r="C60" s="73" t="s">
        <v>4</v>
      </c>
      <c r="D60" s="97">
        <f>D59*D7/D17</f>
        <v>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80"/>
    </row>
    <row r="61" spans="1:17" ht="15.75" thickBot="1">
      <c r="A61" s="78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/>
      <c r="Q61" s="80"/>
    </row>
    <row r="62" spans="1:17">
      <c r="A62" s="78"/>
      <c r="B62" s="41"/>
      <c r="C62" s="71" t="s">
        <v>13</v>
      </c>
      <c r="D62" s="49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  <c r="Q62" s="80"/>
    </row>
    <row r="63" spans="1:17">
      <c r="A63" s="78"/>
      <c r="B63" s="41"/>
      <c r="C63" s="72" t="s">
        <v>3</v>
      </c>
      <c r="D63" s="96">
        <f>IF(AND(H11="CYLINDER",G56*D9&gt;0.2),0.03+((0.62*G56^0.5*D9^(1/3))/((1+(0.4/D9)^(2/3))^(1/4)))*((1+(G56/282000)^(5/8))^(4/5)),0)</f>
        <v>126.57107026374362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/>
      <c r="Q63" s="80"/>
    </row>
    <row r="64" spans="1:17" ht="15.75" thickBot="1">
      <c r="A64" s="78"/>
      <c r="B64" s="41"/>
      <c r="C64" s="73" t="s">
        <v>4</v>
      </c>
      <c r="D64" s="97">
        <f>D63*D7/D17</f>
        <v>118.88639814058777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80"/>
    </row>
    <row r="65" spans="1:17">
      <c r="A65" s="78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80"/>
    </row>
    <row r="66" spans="1:17">
      <c r="A66" s="78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80"/>
    </row>
    <row r="67" spans="1:17">
      <c r="A67" s="78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3"/>
      <c r="Q67" s="80"/>
    </row>
    <row r="68" spans="1:17">
      <c r="A68" s="78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/>
      <c r="Q68" s="80"/>
    </row>
    <row r="69" spans="1:17">
      <c r="A69" s="78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  <c r="Q69" s="80"/>
    </row>
    <row r="70" spans="1:17">
      <c r="A70" s="78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/>
      <c r="Q70" s="80"/>
    </row>
    <row r="71" spans="1:17">
      <c r="A71" s="78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/>
      <c r="Q71" s="80"/>
    </row>
    <row r="72" spans="1:17" ht="15.75" thickBot="1">
      <c r="A72" s="78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/>
      <c r="Q72" s="80"/>
    </row>
    <row r="73" spans="1:17" ht="19.5" customHeight="1" thickTop="1" thickBot="1">
      <c r="A73" s="78"/>
      <c r="B73" s="41"/>
      <c r="C73" s="112" t="s">
        <v>37</v>
      </c>
      <c r="D73" s="11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80"/>
    </row>
    <row r="74" spans="1:17" ht="16.5" thickTop="1" thickBot="1">
      <c r="A74" s="78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80"/>
    </row>
    <row r="75" spans="1:17">
      <c r="A75" s="78"/>
      <c r="B75" s="41"/>
      <c r="C75" s="56" t="s">
        <v>32</v>
      </c>
      <c r="D75" s="48"/>
      <c r="E75" s="49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3"/>
      <c r="Q75" s="80"/>
    </row>
    <row r="76" spans="1:17">
      <c r="A76" s="78"/>
      <c r="B76" s="41"/>
      <c r="C76" s="72" t="s">
        <v>3</v>
      </c>
      <c r="D76" s="95">
        <f>IF(AND(H11="SPHERE",D9&lt;380,D9&gt;0.71,G56&lt;76000,G56&gt;3.5,D11/D13&lt;3.2,D11/D13&gt;1),(2+(0.4*G56^(0.5)+0.06*G56^(2/3))*D9^(0.4)*(D11/D13)^(1/4)),)</f>
        <v>0</v>
      </c>
      <c r="E76" s="59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3"/>
      <c r="Q76" s="80"/>
    </row>
    <row r="77" spans="1:17" ht="15.75" thickBot="1">
      <c r="A77" s="78"/>
      <c r="B77" s="41"/>
      <c r="C77" s="73" t="s">
        <v>4</v>
      </c>
      <c r="D77" s="101">
        <f>D76*D7/D17</f>
        <v>0</v>
      </c>
      <c r="E77" s="6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/>
      <c r="Q77" s="80"/>
    </row>
    <row r="78" spans="1:17">
      <c r="A78" s="78"/>
      <c r="B78" s="41"/>
      <c r="C78" s="26"/>
      <c r="D78" s="26"/>
      <c r="E78" s="26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80"/>
    </row>
    <row r="79" spans="1:17">
      <c r="A79" s="78"/>
      <c r="B79" s="41"/>
      <c r="C79" s="26"/>
      <c r="D79" s="26"/>
      <c r="E79" s="26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  <c r="Q79" s="80"/>
    </row>
    <row r="80" spans="1:17" ht="15.75" thickBot="1">
      <c r="A80" s="78"/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6"/>
      <c r="Q80" s="80"/>
    </row>
    <row r="81" spans="1:17">
      <c r="A81" s="78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80"/>
    </row>
    <row r="82" spans="1:17" ht="15.75" thickBot="1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5"/>
    </row>
    <row r="83" spans="1:17" ht="15.75" thickTop="1"/>
  </sheetData>
  <mergeCells count="5">
    <mergeCell ref="C73:D73"/>
    <mergeCell ref="B25:P25"/>
    <mergeCell ref="B53:P53"/>
    <mergeCell ref="C56:D56"/>
    <mergeCell ref="H11:I11"/>
  </mergeCells>
  <phoneticPr fontId="4" type="noConversion"/>
  <dataValidations count="2">
    <dataValidation type="list" allowBlank="1" showInputMessage="1" showErrorMessage="1" sqref="H11:I11">
      <formula1>$O$26:$O$27</formula1>
    </dataValidation>
    <dataValidation type="list" allowBlank="1" showInputMessage="1" showErrorMessage="1" sqref="I5 I7 I9">
      <formula1>$P$27:$P$28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Brigham Young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profilec</dc:creator>
  <cp:lastModifiedBy>brh1986</cp:lastModifiedBy>
  <dcterms:created xsi:type="dcterms:W3CDTF">2010-02-26T20:08:37Z</dcterms:created>
  <dcterms:modified xsi:type="dcterms:W3CDTF">2010-03-31T16:29:16Z</dcterms:modified>
</cp:coreProperties>
</file>