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Heat Transfer Project\"/>
    </mc:Choice>
  </mc:AlternateContent>
  <bookViews>
    <workbookView xWindow="0" yWindow="0" windowWidth="20490" windowHeight="7755" tabRatio="500" activeTab="1"/>
  </bookViews>
  <sheets>
    <sheet name="Calculator" sheetId="1" r:id="rId1"/>
    <sheet name="Interpolator" sheetId="2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53" i="1" l="1"/>
  <c r="I39" i="1"/>
  <c r="C7" i="1"/>
  <c r="C47" i="1"/>
  <c r="C48" i="1"/>
  <c r="C50" i="1"/>
  <c r="C53" i="1"/>
  <c r="F47" i="1"/>
  <c r="F48" i="1"/>
  <c r="F49" i="1"/>
  <c r="F50" i="1"/>
  <c r="F52" i="1"/>
  <c r="F55" i="1"/>
  <c r="I47" i="1"/>
  <c r="I48" i="1"/>
  <c r="I49" i="1"/>
  <c r="I50" i="1"/>
  <c r="F39" i="1"/>
  <c r="C39" i="1"/>
  <c r="I51" i="1"/>
  <c r="I52" i="1"/>
  <c r="F53" i="1"/>
  <c r="F54" i="1"/>
  <c r="I46" i="1"/>
  <c r="F46" i="1"/>
  <c r="C46" i="1"/>
  <c r="C35" i="1"/>
  <c r="C36" i="1"/>
  <c r="C40" i="1"/>
  <c r="C51" i="1"/>
  <c r="C52" i="1"/>
  <c r="I33" i="1"/>
  <c r="I34" i="1"/>
  <c r="I40" i="1"/>
  <c r="I41" i="1"/>
  <c r="I42" i="1"/>
  <c r="F34" i="1"/>
  <c r="F35" i="1"/>
  <c r="F40" i="1"/>
  <c r="F41" i="1"/>
  <c r="F42" i="1"/>
  <c r="C41" i="1"/>
  <c r="C42" i="1"/>
</calcChain>
</file>

<file path=xl/sharedStrings.xml><?xml version="1.0" encoding="utf-8"?>
<sst xmlns="http://schemas.openxmlformats.org/spreadsheetml/2006/main" count="139" uniqueCount="83">
  <si>
    <t>Lumped Capacitance</t>
  </si>
  <si>
    <t>Parameters</t>
  </si>
  <si>
    <t>h (W/m^2-k)</t>
  </si>
  <si>
    <t>k (W/m-k)</t>
  </si>
  <si>
    <t>Plane</t>
  </si>
  <si>
    <t>Cylinder</t>
  </si>
  <si>
    <t>Sphere</t>
  </si>
  <si>
    <t>Biot</t>
  </si>
  <si>
    <t>Biot #</t>
  </si>
  <si>
    <t>ρ (kg/m^3)</t>
  </si>
  <si>
    <t>Cp (J/kg-K)</t>
  </si>
  <si>
    <t>Surface Area (m^2)</t>
  </si>
  <si>
    <t>Volume (m^3)</t>
  </si>
  <si>
    <t>Diameter (m)</t>
  </si>
  <si>
    <t>Height (m)</t>
  </si>
  <si>
    <t>Width (m)</t>
  </si>
  <si>
    <t>Length (m)</t>
  </si>
  <si>
    <t>Temperature</t>
  </si>
  <si>
    <t>T_0 (K)</t>
  </si>
  <si>
    <t>T_∞ (K)</t>
  </si>
  <si>
    <t>T_desired (K)</t>
  </si>
  <si>
    <t>time (s)</t>
  </si>
  <si>
    <t>time (m)</t>
  </si>
  <si>
    <t>time (h)</t>
  </si>
  <si>
    <t>x</t>
  </si>
  <si>
    <t>J_0 (x)</t>
  </si>
  <si>
    <t>α = (k/ρ*Cp) (m^2/s)</t>
  </si>
  <si>
    <t>ζ (rad)</t>
  </si>
  <si>
    <t>C1</t>
  </si>
  <si>
    <t>Infinite Cylinder</t>
  </si>
  <si>
    <t>∞</t>
  </si>
  <si>
    <t>Zeta</t>
  </si>
  <si>
    <t>J_0</t>
  </si>
  <si>
    <t>Analytical Solution</t>
  </si>
  <si>
    <t>Desired x-location (m)</t>
  </si>
  <si>
    <t>Lower Biot #</t>
  </si>
  <si>
    <t>Upper Biot #</t>
  </si>
  <si>
    <t>Lower Zeta</t>
  </si>
  <si>
    <t>Upper Zeta</t>
  </si>
  <si>
    <t>Lower C1</t>
  </si>
  <si>
    <t>Upper C1</t>
  </si>
  <si>
    <t>Linear Interpolater</t>
  </si>
  <si>
    <t>Calculated Biot #</t>
  </si>
  <si>
    <t>Follow Notation for Length in Picture!!!</t>
  </si>
  <si>
    <t>Desired radial location (m)</t>
  </si>
  <si>
    <t>zeta*(r/r_0)</t>
  </si>
  <si>
    <t>Lower x</t>
  </si>
  <si>
    <t>Lower J_0(x)</t>
  </si>
  <si>
    <t>Upper x</t>
  </si>
  <si>
    <t>Upper J_0(x)</t>
  </si>
  <si>
    <t>transient</t>
  </si>
  <si>
    <t>hr/k</t>
  </si>
  <si>
    <t>hL/k</t>
  </si>
  <si>
    <t>hL/2k</t>
  </si>
  <si>
    <t>hr/2k</t>
  </si>
  <si>
    <t>hr/3k</t>
  </si>
  <si>
    <t>lumped</t>
  </si>
  <si>
    <t>plane</t>
  </si>
  <si>
    <t>cylinder</t>
  </si>
  <si>
    <t>sphere</t>
  </si>
  <si>
    <t>IIf Biot number is greater than 0.1, approximation is not valid</t>
  </si>
  <si>
    <t>Desired location must not be greater than dimensions of object!!!</t>
  </si>
  <si>
    <t>Biot Numbers</t>
  </si>
  <si>
    <t>Instructions for Use</t>
  </si>
  <si>
    <t>Step1</t>
  </si>
  <si>
    <t>Step 2</t>
  </si>
  <si>
    <t>Step 3</t>
  </si>
  <si>
    <t>Step 1</t>
  </si>
  <si>
    <t>Step 4</t>
  </si>
  <si>
    <t>For Lumped capacitance you are finished</t>
  </si>
  <si>
    <t>Step 5</t>
  </si>
  <si>
    <t>Step 6</t>
  </si>
  <si>
    <t>Don't forget, for cylinders, there is an extra term to enter (J0)</t>
  </si>
  <si>
    <t>Select geometry for application: plane, infinite cylinder, sphere</t>
  </si>
  <si>
    <t>Note: Enter Calculated Biot #, then lower and upper limits of desired parameters (reading values from chart), and then the desired interpolated values will be sent to sheet 1 and automatically used in calculations</t>
  </si>
  <si>
    <t>Steps 5&amp;6</t>
  </si>
  <si>
    <t>Fo</t>
  </si>
  <si>
    <t>Input Geometry sizes (blue cells)</t>
  </si>
  <si>
    <t>Input known and desired temperatures (blue cells)</t>
  </si>
  <si>
    <t>Input desired parameters (blue cells)</t>
  </si>
  <si>
    <t>For Analytical solution, enter desired location to find temperature (blue cell)</t>
  </si>
  <si>
    <t>Go to sheet 2 and use linear interpolator calculator (blue cells)</t>
  </si>
  <si>
    <t>Congratulations, you are finished! Check that approximations are accurate.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</si>
</sst>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2"/>
      <color theme="1"/>
      <name val="Calibri"/>
      <family val="2"/>
      <charset val="129"/>
      <scheme val="minor"/>
    </font>
    <font>
      <u/>
      <sz val="12"/>
      <color theme="10"/>
      <name val="Calibri"/>
      <family val="2"/>
      <charset val="129"/>
      <scheme val="minor"/>
    </font>
    <font>
      <u/>
      <sz val="12"/>
      <color theme="11"/>
      <name val="Calibri"/>
      <family val="2"/>
      <charset val="129"/>
      <scheme val="minor"/>
    </font>
    <font>
      <sz val="12"/>
      <color rgb="FF000000"/>
      <name val="Calibri"/>
      <family val="2"/>
      <charset val="129"/>
      <scheme val="minor"/>
    </font>
    <font>
      <b/>
      <sz val="12"/>
      <color theme="1"/>
      <name val="Calibri"/>
      <family val="2"/>
      <charset val="129"/>
      <scheme val="minor"/>
    </font>
    <font>
      <b/>
      <sz val="12"/>
      <color rgb="FF000000"/>
      <name val="Calibri"/>
      <scheme val="minor"/>
    </font>
    <font>
      <sz val="8"/>
      <name val="Calibri"/>
      <family val="2"/>
      <charset val="129"/>
      <scheme val="minor"/>
    </font>
    <font>
      <sz val="12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ABF8F"/>
        <bgColor rgb="FF000000"/>
      </patternFill>
    </fill>
    <fill>
      <patternFill patternType="solid">
        <fgColor rgb="FFCC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8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0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</cellXfs>
  <cellStyles count="10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1005132</xdr:colOff>
      <xdr:row>15</xdr:row>
      <xdr:rowOff>63500</xdr:rowOff>
    </xdr:from>
    <xdr:to>
      <xdr:col>3</xdr:col>
      <xdr:colOff>133911</xdr:colOff>
      <xdr:row>28</xdr:row>
      <xdr:rowOff>169334</xdr:rowOff>
    </xdr:to>
    <xdr:pic>
      <xdr:nvPicPr>
        <xdr:cNvPr id="3" name="Picture 2" descr="Screen Shot 2014-03-31 at 2.24.59 PM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5132" y="2921000"/>
          <a:ext cx="2545079" cy="2582334"/>
        </a:xfrm>
        <a:prstGeom prst="rect">
          <a:avLst/>
        </a:prstGeom>
      </xdr:spPr>
    </xdr:pic>
    <xdr:clientData/>
  </xdr:twoCellAnchor>
  <xdr:twoCellAnchor editAs="oneCell">
    <xdr:from>
      <xdr:col>3</xdr:col>
      <xdr:colOff>743348</xdr:colOff>
      <xdr:row>15</xdr:row>
      <xdr:rowOff>76200</xdr:rowOff>
    </xdr:from>
    <xdr:to>
      <xdr:col>5</xdr:col>
      <xdr:colOff>694268</xdr:colOff>
      <xdr:row>28</xdr:row>
      <xdr:rowOff>90116</xdr:rowOff>
    </xdr:to>
    <xdr:pic>
      <xdr:nvPicPr>
        <xdr:cNvPr id="4" name="Picture 3" descr="Screen Shot 2014-03-31 at 2.25.23 PM.pn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9648" y="2933700"/>
          <a:ext cx="2516320" cy="2490416"/>
        </a:xfrm>
        <a:prstGeom prst="rect">
          <a:avLst/>
        </a:prstGeom>
      </xdr:spPr>
    </xdr:pic>
    <xdr:clientData/>
  </xdr:twoCellAnchor>
  <xdr:twoCellAnchor editAs="oneCell">
    <xdr:from>
      <xdr:col>6</xdr:col>
      <xdr:colOff>698500</xdr:colOff>
      <xdr:row>15</xdr:row>
      <xdr:rowOff>84153</xdr:rowOff>
    </xdr:from>
    <xdr:to>
      <xdr:col>8</xdr:col>
      <xdr:colOff>795867</xdr:colOff>
      <xdr:row>28</xdr:row>
      <xdr:rowOff>46439</xdr:rowOff>
    </xdr:to>
    <xdr:pic>
      <xdr:nvPicPr>
        <xdr:cNvPr id="5" name="Picture 4" descr="Screen Shot 2014-03-31 at 2.25.39 PM.png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5700" y="2941653"/>
          <a:ext cx="2662767" cy="24387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showRuler="0" topLeftCell="A26" zoomScaleNormal="100" workbookViewId="0">
      <selection activeCell="A27" sqref="A27"/>
    </sheetView>
  </sheetViews>
  <sheetFormatPr defaultColWidth="10.875" defaultRowHeight="15.75"/>
  <cols>
    <col min="1" max="1" width="14.875" style="1" customWidth="1"/>
    <col min="2" max="2" width="19.125" style="1" bestFit="1" customWidth="1"/>
    <col min="3" max="4" width="10.875" style="1"/>
    <col min="5" max="5" width="22.875" style="1" bestFit="1" customWidth="1"/>
    <col min="6" max="7" width="10.875" style="1"/>
    <col min="8" max="8" width="22.875" style="1" bestFit="1" customWidth="1"/>
    <col min="9" max="10" width="10.875" style="1"/>
    <col min="11" max="11" width="52.625" style="1" bestFit="1" customWidth="1"/>
    <col min="12" max="16384" width="10.875" style="1"/>
  </cols>
  <sheetData>
    <row r="1" spans="2:10">
      <c r="B1" s="7" t="s">
        <v>67</v>
      </c>
      <c r="E1" s="20" t="s">
        <v>63</v>
      </c>
      <c r="F1" s="20"/>
      <c r="G1" s="20"/>
      <c r="H1" s="20"/>
      <c r="I1" s="20"/>
      <c r="J1" s="20"/>
    </row>
    <row r="2" spans="2:10">
      <c r="B2" s="12" t="s">
        <v>1</v>
      </c>
      <c r="E2" s="7" t="s">
        <v>64</v>
      </c>
      <c r="F2" s="28" t="s">
        <v>79</v>
      </c>
      <c r="G2" s="28"/>
      <c r="H2" s="28"/>
      <c r="I2" s="28"/>
      <c r="J2" s="28"/>
    </row>
    <row r="3" spans="2:10">
      <c r="B3" s="5" t="s">
        <v>2</v>
      </c>
      <c r="C3" s="4">
        <v>75</v>
      </c>
      <c r="E3" s="7" t="s">
        <v>65</v>
      </c>
      <c r="F3" s="28" t="s">
        <v>78</v>
      </c>
      <c r="G3" s="28"/>
      <c r="H3" s="28"/>
      <c r="I3" s="28"/>
      <c r="J3" s="28"/>
    </row>
    <row r="4" spans="2:10">
      <c r="B4" s="5" t="s">
        <v>3</v>
      </c>
      <c r="C4" s="4">
        <v>1.7</v>
      </c>
      <c r="E4" s="7" t="s">
        <v>66</v>
      </c>
      <c r="F4" s="28" t="s">
        <v>73</v>
      </c>
      <c r="G4" s="28"/>
      <c r="H4" s="28"/>
      <c r="I4" s="28"/>
      <c r="J4" s="28"/>
    </row>
    <row r="5" spans="2:10">
      <c r="B5" s="5" t="s">
        <v>9</v>
      </c>
      <c r="C5" s="4">
        <v>400</v>
      </c>
      <c r="E5" s="7" t="s">
        <v>68</v>
      </c>
      <c r="F5" s="28" t="s">
        <v>77</v>
      </c>
      <c r="G5" s="28"/>
      <c r="H5" s="28"/>
      <c r="I5" s="28"/>
      <c r="J5" s="28"/>
    </row>
    <row r="6" spans="2:10">
      <c r="B6" s="5" t="s">
        <v>10</v>
      </c>
      <c r="C6" s="4">
        <v>1600</v>
      </c>
      <c r="F6" s="29"/>
      <c r="G6" s="29"/>
      <c r="H6" s="29"/>
      <c r="I6" s="29"/>
      <c r="J6" s="29"/>
    </row>
    <row r="7" spans="2:10">
      <c r="B7" s="5" t="s">
        <v>26</v>
      </c>
      <c r="C7" s="5">
        <f>(C4/(C5*C6))</f>
        <v>2.6562499999999998E-6</v>
      </c>
      <c r="E7" s="14"/>
      <c r="F7" s="30" t="s">
        <v>69</v>
      </c>
      <c r="G7" s="29"/>
      <c r="H7" s="29"/>
      <c r="I7" s="29"/>
      <c r="J7" s="31"/>
    </row>
    <row r="8" spans="2:10">
      <c r="B8" s="7" t="s">
        <v>65</v>
      </c>
      <c r="E8" s="14"/>
      <c r="F8" s="29"/>
      <c r="G8" s="29"/>
      <c r="H8" s="29"/>
      <c r="I8" s="29"/>
      <c r="J8" s="29"/>
    </row>
    <row r="9" spans="2:10">
      <c r="B9" s="12" t="s">
        <v>17</v>
      </c>
      <c r="E9" s="14"/>
      <c r="F9" s="21" t="s">
        <v>80</v>
      </c>
      <c r="G9" s="22"/>
      <c r="H9" s="22"/>
      <c r="I9" s="22"/>
      <c r="J9" s="23"/>
    </row>
    <row r="10" spans="2:10">
      <c r="B10" s="5" t="s">
        <v>18</v>
      </c>
      <c r="C10" s="4">
        <v>800</v>
      </c>
      <c r="E10" s="18" t="s">
        <v>70</v>
      </c>
      <c r="F10" s="24"/>
      <c r="G10" s="25"/>
      <c r="H10" s="25"/>
      <c r="I10" s="25"/>
      <c r="J10" s="26"/>
    </row>
    <row r="11" spans="2:10">
      <c r="B11" s="5" t="s">
        <v>19</v>
      </c>
      <c r="C11" s="4">
        <v>320</v>
      </c>
      <c r="E11" s="9" t="s">
        <v>71</v>
      </c>
      <c r="F11" s="30" t="s">
        <v>81</v>
      </c>
      <c r="G11" s="29"/>
      <c r="H11" s="29"/>
      <c r="I11" s="29"/>
      <c r="J11" s="31"/>
    </row>
    <row r="12" spans="2:10">
      <c r="B12" s="5" t="s">
        <v>20</v>
      </c>
      <c r="C12" s="4">
        <v>415</v>
      </c>
      <c r="E12" s="14"/>
      <c r="F12" s="30" t="s">
        <v>72</v>
      </c>
      <c r="G12" s="29"/>
      <c r="H12" s="29"/>
      <c r="I12" s="29"/>
      <c r="J12" s="31"/>
    </row>
    <row r="13" spans="2:10">
      <c r="E13" s="14"/>
      <c r="F13" s="30" t="s">
        <v>82</v>
      </c>
      <c r="G13" s="29"/>
      <c r="H13" s="29"/>
      <c r="I13" s="29"/>
      <c r="J13" s="31"/>
    </row>
    <row r="15" spans="2:10">
      <c r="B15" s="7" t="s">
        <v>66</v>
      </c>
      <c r="E15" s="7" t="s">
        <v>66</v>
      </c>
      <c r="H15" s="7" t="s">
        <v>66</v>
      </c>
    </row>
    <row r="30" spans="2:9">
      <c r="B30" s="7" t="s">
        <v>68</v>
      </c>
      <c r="E30" s="7" t="s">
        <v>68</v>
      </c>
      <c r="H30" s="7" t="s">
        <v>68</v>
      </c>
    </row>
    <row r="31" spans="2:9">
      <c r="B31" s="12" t="s">
        <v>4</v>
      </c>
      <c r="E31" s="12" t="s">
        <v>5</v>
      </c>
      <c r="H31" s="12" t="s">
        <v>6</v>
      </c>
    </row>
    <row r="32" spans="2:9">
      <c r="B32" s="5" t="s">
        <v>14</v>
      </c>
      <c r="C32" s="4">
        <v>1</v>
      </c>
      <c r="E32" s="5" t="s">
        <v>14</v>
      </c>
      <c r="F32" s="4">
        <v>2</v>
      </c>
      <c r="H32" s="5" t="s">
        <v>13</v>
      </c>
      <c r="I32" s="4">
        <v>0.03</v>
      </c>
    </row>
    <row r="33" spans="1:9">
      <c r="B33" s="5" t="s">
        <v>15</v>
      </c>
      <c r="C33" s="4">
        <v>1</v>
      </c>
      <c r="E33" s="5" t="s">
        <v>13</v>
      </c>
      <c r="F33" s="4">
        <v>0.03</v>
      </c>
      <c r="H33" s="5" t="s">
        <v>12</v>
      </c>
      <c r="I33" s="5">
        <f>((PI()*I32^3)/6)</f>
        <v>1.4137166941154069E-5</v>
      </c>
    </row>
    <row r="34" spans="1:9" ht="47.25">
      <c r="A34" s="15" t="s">
        <v>43</v>
      </c>
      <c r="B34" s="5" t="s">
        <v>16</v>
      </c>
      <c r="C34" s="4">
        <v>0.05</v>
      </c>
      <c r="E34" s="5" t="s">
        <v>12</v>
      </c>
      <c r="F34" s="5">
        <f>(PI()*F33^2)/F32</f>
        <v>1.4137166941154068E-3</v>
      </c>
      <c r="H34" s="5" t="s">
        <v>11</v>
      </c>
      <c r="I34" s="5">
        <f>PI()*I32^2</f>
        <v>2.8274333882308137E-3</v>
      </c>
    </row>
    <row r="35" spans="1:9">
      <c r="B35" s="5" t="s">
        <v>12</v>
      </c>
      <c r="C35" s="5">
        <f>(C32*C33*2*C34)</f>
        <v>0.1</v>
      </c>
      <c r="E35" s="5" t="s">
        <v>11</v>
      </c>
      <c r="F35" s="5">
        <f>(PI()*F33*F32)</f>
        <v>0.18849555921538758</v>
      </c>
    </row>
    <row r="36" spans="1:9">
      <c r="B36" s="5" t="s">
        <v>11</v>
      </c>
      <c r="C36" s="5">
        <f>(2*C32*C33)</f>
        <v>2</v>
      </c>
    </row>
    <row r="38" spans="1:9">
      <c r="B38" s="12" t="s">
        <v>0</v>
      </c>
      <c r="E38" s="12" t="s">
        <v>0</v>
      </c>
      <c r="H38" s="13" t="s">
        <v>0</v>
      </c>
      <c r="I38" s="2"/>
    </row>
    <row r="39" spans="1:9">
      <c r="A39" s="27" t="s">
        <v>60</v>
      </c>
      <c r="B39" s="5" t="s">
        <v>8</v>
      </c>
      <c r="C39" s="5">
        <f>(C3*2*C34)/(2*C4)</f>
        <v>2.2058823529411766</v>
      </c>
      <c r="E39" s="5" t="s">
        <v>8</v>
      </c>
      <c r="F39" s="5">
        <f>(C3*F33)/(4*C4)</f>
        <v>0.33088235294117646</v>
      </c>
      <c r="H39" s="5" t="s">
        <v>8</v>
      </c>
      <c r="I39" s="19">
        <f>(C3*I32)/(6*C4)</f>
        <v>0.22058823529411767</v>
      </c>
    </row>
    <row r="40" spans="1:9">
      <c r="A40" s="27"/>
      <c r="B40" s="5" t="s">
        <v>21</v>
      </c>
      <c r="C40" s="5">
        <f>((C5*C6*C35)/(C3*C36))*LN((C11-C10)/(C11-C12))</f>
        <v>691.16126391526211</v>
      </c>
      <c r="E40" s="5" t="s">
        <v>21</v>
      </c>
      <c r="F40" s="5">
        <f>((C5*C6*F34)/(C3*F35))*LN((C11-C10)/(C11-C12))</f>
        <v>103.67418958728932</v>
      </c>
      <c r="H40" s="5" t="s">
        <v>21</v>
      </c>
      <c r="I40" s="5">
        <f>((C5*C6*I33)/(C3*I34))*LN((C11-C10)/(C11-C12))</f>
        <v>69.116126391526223</v>
      </c>
    </row>
    <row r="41" spans="1:9">
      <c r="A41" s="27"/>
      <c r="B41" s="5" t="s">
        <v>22</v>
      </c>
      <c r="C41" s="5">
        <f>C40/60</f>
        <v>11.519354398587701</v>
      </c>
      <c r="E41" s="5" t="s">
        <v>22</v>
      </c>
      <c r="F41" s="5">
        <f>F40/60</f>
        <v>1.7279031597881553</v>
      </c>
      <c r="H41" s="5" t="s">
        <v>22</v>
      </c>
      <c r="I41" s="5">
        <f>I40/60</f>
        <v>1.1519354398587704</v>
      </c>
    </row>
    <row r="42" spans="1:9">
      <c r="A42" s="27"/>
      <c r="B42" s="5" t="s">
        <v>23</v>
      </c>
      <c r="C42" s="5">
        <f>C41/60</f>
        <v>0.1919892399764617</v>
      </c>
      <c r="E42" s="5" t="s">
        <v>23</v>
      </c>
      <c r="F42" s="5">
        <f>F41/60</f>
        <v>2.8798385996469257E-2</v>
      </c>
      <c r="H42" s="5" t="s">
        <v>23</v>
      </c>
      <c r="I42" s="5">
        <f>I41/60</f>
        <v>1.9198923997646174E-2</v>
      </c>
    </row>
    <row r="43" spans="1:9">
      <c r="A43" s="17"/>
      <c r="B43" s="8"/>
      <c r="C43" s="8"/>
      <c r="E43" s="8"/>
      <c r="F43" s="8"/>
      <c r="H43" s="8"/>
      <c r="I43" s="8"/>
    </row>
    <row r="44" spans="1:9">
      <c r="B44" s="7" t="s">
        <v>70</v>
      </c>
      <c r="E44" s="7" t="s">
        <v>75</v>
      </c>
      <c r="H44" s="9" t="s">
        <v>75</v>
      </c>
    </row>
    <row r="45" spans="1:9">
      <c r="B45" s="12" t="s">
        <v>33</v>
      </c>
      <c r="E45" s="12" t="s">
        <v>33</v>
      </c>
      <c r="F45" s="8"/>
      <c r="H45" s="12" t="s">
        <v>33</v>
      </c>
      <c r="I45" s="8"/>
    </row>
    <row r="46" spans="1:9">
      <c r="A46" s="27" t="s">
        <v>61</v>
      </c>
      <c r="B46" s="6" t="s">
        <v>8</v>
      </c>
      <c r="C46" s="16">
        <f>(C3*C34)/(C4)</f>
        <v>2.2058823529411766</v>
      </c>
      <c r="E46" s="6" t="s">
        <v>8</v>
      </c>
      <c r="F46" s="16">
        <f>(C3*(F33/2)/C4)</f>
        <v>0.66176470588235292</v>
      </c>
      <c r="H46" s="6" t="s">
        <v>8</v>
      </c>
      <c r="I46" s="16">
        <f>(C3*(I32/2)/C4)</f>
        <v>0.66176470588235292</v>
      </c>
    </row>
    <row r="47" spans="1:9">
      <c r="A47" s="27"/>
      <c r="B47" s="6" t="s">
        <v>31</v>
      </c>
      <c r="C47" s="5">
        <f>(Interpolator!M4+((Interpolator!L10-Interpolator!L4)/(Interpolator!L7-Interpolator!L4))*(Interpolator!M7-Interpolator!M4))</f>
        <v>1.31881056</v>
      </c>
      <c r="E47" s="5" t="s">
        <v>31</v>
      </c>
      <c r="F47" s="5">
        <f>(Interpolator!M4+((Interpolator!L10-Interpolator!L4)/(Interpolator!L7-Interpolator!L4))*(Interpolator!M7-Interpolator!M4))</f>
        <v>1.31881056</v>
      </c>
      <c r="H47" s="5" t="s">
        <v>31</v>
      </c>
      <c r="I47" s="5">
        <f>(Interpolator!M4+((Interpolator!L10-Interpolator!L4)/(Interpolator!L7-Interpolator!L4))*(Interpolator!M7-Interpolator!M4))</f>
        <v>1.31881056</v>
      </c>
    </row>
    <row r="48" spans="1:9">
      <c r="A48" s="27"/>
      <c r="B48" s="6" t="s">
        <v>28</v>
      </c>
      <c r="C48" s="5">
        <f>(Interpolator!N4+((Interpolator!L10-Interpolator!L4)/(Interpolator!L7-Interpolator!L4))*(Interpolator!N7-Interpolator!N4))</f>
        <v>1.1876663999999999</v>
      </c>
      <c r="E48" s="5" t="s">
        <v>28</v>
      </c>
      <c r="F48" s="5">
        <f>(Interpolator!N4+((Interpolator!L10-Interpolator!L4)/(Interpolator!L7-Interpolator!L4))*(Interpolator!N7-Interpolator!N4))</f>
        <v>1.1876663999999999</v>
      </c>
      <c r="H48" s="5" t="s">
        <v>28</v>
      </c>
      <c r="I48" s="5">
        <f>(Interpolator!N4+((Interpolator!L10-Interpolator!L4)/(Interpolator!L7-Interpolator!L4))*(Interpolator!N7-Interpolator!N4))</f>
        <v>1.1876663999999999</v>
      </c>
    </row>
    <row r="49" spans="1:9">
      <c r="A49" s="27"/>
      <c r="B49" s="5" t="s">
        <v>34</v>
      </c>
      <c r="C49" s="4">
        <v>0</v>
      </c>
      <c r="E49" s="5" t="s">
        <v>45</v>
      </c>
      <c r="F49" s="5">
        <f>(F47*(F51/(F33/2)))</f>
        <v>1.31881056</v>
      </c>
      <c r="H49" s="5" t="s">
        <v>44</v>
      </c>
      <c r="I49" s="4">
        <f>0.03/2</f>
        <v>1.4999999999999999E-2</v>
      </c>
    </row>
    <row r="50" spans="1:9">
      <c r="A50" s="27"/>
      <c r="B50" s="5" t="s">
        <v>21</v>
      </c>
      <c r="C50" s="5">
        <f>((C34^2)/(C7*C47^2))*LN(((C11-C10)/(C11-C12))*(C48*COS((C47*C49)/(C34))))</f>
        <v>969.66093270075021</v>
      </c>
      <c r="E50" s="5" t="s">
        <v>32</v>
      </c>
      <c r="F50" s="5">
        <f>(Interpolator!P4+((F49-Interpolator!O4)/(Interpolator!O7-Interpolator!O4))*(Interpolator!P7-Interpolator!P4))</f>
        <v>0.64500150271999979</v>
      </c>
      <c r="H50" s="5" t="s">
        <v>21</v>
      </c>
      <c r="I50" s="5">
        <f>((I32/2)^2/(C7*I47^2))*LN(((C11-C10)/(C11-C12))*((I48*SIN(I47*I49/(I32/2)))/(I47*I49/(I32/2))))</f>
        <v>72.229243551348802</v>
      </c>
    </row>
    <row r="51" spans="1:9">
      <c r="A51" s="27"/>
      <c r="B51" s="5" t="s">
        <v>22</v>
      </c>
      <c r="C51" s="5">
        <f>C50/60</f>
        <v>16.161015545012503</v>
      </c>
      <c r="E51" s="5" t="s">
        <v>44</v>
      </c>
      <c r="F51" s="4">
        <v>1.4999999999999999E-2</v>
      </c>
      <c r="H51" s="5" t="s">
        <v>22</v>
      </c>
      <c r="I51" s="5">
        <f>I50/60</f>
        <v>1.2038207258558133</v>
      </c>
    </row>
    <row r="52" spans="1:9">
      <c r="A52" s="27"/>
      <c r="B52" s="5" t="s">
        <v>23</v>
      </c>
      <c r="C52" s="5">
        <f>C51/60</f>
        <v>0.26935025908354171</v>
      </c>
      <c r="E52" s="5" t="s">
        <v>21</v>
      </c>
      <c r="F52" s="5">
        <f>(F33/2)^2/(C7*F47^2)*LN((C11-C10)/(C11-C12)*F48*F50)</f>
        <v>65.91343322391991</v>
      </c>
      <c r="H52" s="5" t="s">
        <v>23</v>
      </c>
      <c r="I52" s="5">
        <f>I51/60</f>
        <v>2.0063678764263557E-2</v>
      </c>
    </row>
    <row r="53" spans="1:9">
      <c r="B53" s="16" t="s">
        <v>76</v>
      </c>
      <c r="C53" s="19">
        <f>C7*C50/(C34/2)^2</f>
        <v>4.1210589639781867</v>
      </c>
      <c r="E53" s="5" t="s">
        <v>22</v>
      </c>
      <c r="F53" s="5">
        <f>F52/60</f>
        <v>1.0985572203986651</v>
      </c>
      <c r="H53" s="16" t="s">
        <v>76</v>
      </c>
      <c r="I53" s="16">
        <f>C7*I50/(I32/2)^2</f>
        <v>0.852706347481201</v>
      </c>
    </row>
    <row r="54" spans="1:9">
      <c r="E54" s="5" t="s">
        <v>23</v>
      </c>
      <c r="F54" s="5">
        <f>F53/60</f>
        <v>1.8309287006644418E-2</v>
      </c>
    </row>
    <row r="55" spans="1:9">
      <c r="E55" s="16" t="s">
        <v>76</v>
      </c>
      <c r="F55" s="19">
        <f>C7*F52/(F33/2)^2</f>
        <v>0.77814469778238771</v>
      </c>
    </row>
    <row r="56" spans="1:9">
      <c r="E56" s="8"/>
      <c r="F56" s="8"/>
    </row>
    <row r="58" spans="1:9">
      <c r="A58" s="1" t="s">
        <v>62</v>
      </c>
      <c r="B58" s="1" t="s">
        <v>57</v>
      </c>
      <c r="E58" s="1" t="s">
        <v>58</v>
      </c>
      <c r="H58" s="1" t="s">
        <v>59</v>
      </c>
    </row>
    <row r="59" spans="1:9">
      <c r="A59" s="3" t="s">
        <v>56</v>
      </c>
      <c r="B59" s="3" t="s">
        <v>53</v>
      </c>
      <c r="C59" s="3"/>
      <c r="D59" s="3"/>
      <c r="E59" s="3" t="s">
        <v>54</v>
      </c>
      <c r="F59" s="3"/>
      <c r="G59" s="3"/>
      <c r="H59" s="3" t="s">
        <v>55</v>
      </c>
    </row>
    <row r="60" spans="1:9">
      <c r="A60" s="3" t="s">
        <v>50</v>
      </c>
      <c r="B60" s="3" t="s">
        <v>52</v>
      </c>
      <c r="C60" s="3"/>
      <c r="D60" s="3"/>
      <c r="E60" s="3" t="s">
        <v>51</v>
      </c>
      <c r="F60" s="3"/>
      <c r="G60" s="3"/>
      <c r="H60" s="3" t="s">
        <v>51</v>
      </c>
    </row>
  </sheetData>
  <mergeCells count="14">
    <mergeCell ref="E1:J1"/>
    <mergeCell ref="F9:J10"/>
    <mergeCell ref="A39:A42"/>
    <mergeCell ref="A46:A52"/>
    <mergeCell ref="F2:J2"/>
    <mergeCell ref="F3:J3"/>
    <mergeCell ref="F4:J4"/>
    <mergeCell ref="F5:J5"/>
    <mergeCell ref="F6:J6"/>
    <mergeCell ref="F7:J7"/>
    <mergeCell ref="F8:J8"/>
    <mergeCell ref="F11:J11"/>
    <mergeCell ref="F12:J12"/>
    <mergeCell ref="F13:J13"/>
  </mergeCells>
  <phoneticPr fontId="6" type="noConversion"/>
  <conditionalFormatting sqref="C39">
    <cfRule type="cellIs" dxfId="5" priority="10" operator="greaterThan">
      <formula>0.1</formula>
    </cfRule>
  </conditionalFormatting>
  <conditionalFormatting sqref="F39">
    <cfRule type="cellIs" dxfId="4" priority="9" operator="greaterThan">
      <formula>0.1</formula>
    </cfRule>
  </conditionalFormatting>
  <conditionalFormatting sqref="I39">
    <cfRule type="cellIs" dxfId="3" priority="4" operator="greaterThan">
      <formula>0.1</formula>
    </cfRule>
  </conditionalFormatting>
  <conditionalFormatting sqref="I53">
    <cfRule type="cellIs" dxfId="2" priority="3" operator="lessThan">
      <formula>0.1</formula>
    </cfRule>
  </conditionalFormatting>
  <conditionalFormatting sqref="F55">
    <cfRule type="cellIs" dxfId="1" priority="2" operator="lessThan">
      <formula>0.1</formula>
    </cfRule>
  </conditionalFormatting>
  <conditionalFormatting sqref="C53">
    <cfRule type="cellIs" dxfId="0" priority="1" operator="lessThan">
      <formula>0.1</formula>
    </cfRule>
  </conditionalFormatting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showRuler="0" topLeftCell="C1" workbookViewId="0">
      <selection activeCell="E16" sqref="E16"/>
    </sheetView>
  </sheetViews>
  <sheetFormatPr defaultColWidth="10.875" defaultRowHeight="15.75"/>
  <cols>
    <col min="1" max="11" width="10.875" style="1"/>
    <col min="12" max="12" width="15" style="1" bestFit="1" customWidth="1"/>
    <col min="13" max="13" width="11.5" style="1" bestFit="1" customWidth="1"/>
    <col min="14" max="14" width="10.875" style="1"/>
    <col min="15" max="15" width="7.625" style="1" bestFit="1" customWidth="1"/>
    <col min="16" max="16" width="11.5" style="1" bestFit="1" customWidth="1"/>
    <col min="17" max="16384" width="10.875" style="1"/>
  </cols>
  <sheetData>
    <row r="1" spans="1:16">
      <c r="L1" s="33" t="s">
        <v>71</v>
      </c>
      <c r="M1" s="33"/>
      <c r="N1" s="33"/>
      <c r="O1" s="33"/>
      <c r="P1" s="33"/>
    </row>
    <row r="2" spans="1:16">
      <c r="A2" s="20" t="s">
        <v>29</v>
      </c>
      <c r="B2" s="20"/>
      <c r="D2" s="3"/>
      <c r="E2" s="34" t="s">
        <v>4</v>
      </c>
      <c r="F2" s="34"/>
      <c r="G2" s="20" t="s">
        <v>29</v>
      </c>
      <c r="H2" s="20"/>
      <c r="I2" s="34" t="s">
        <v>6</v>
      </c>
      <c r="J2" s="34"/>
      <c r="L2" s="35" t="s">
        <v>41</v>
      </c>
      <c r="M2" s="36"/>
      <c r="N2" s="36"/>
      <c r="O2" s="36"/>
      <c r="P2" s="37"/>
    </row>
    <row r="3" spans="1:16">
      <c r="A3" s="11" t="s">
        <v>24</v>
      </c>
      <c r="B3" s="11" t="s">
        <v>25</v>
      </c>
      <c r="D3" s="10" t="s">
        <v>7</v>
      </c>
      <c r="E3" s="10" t="s">
        <v>27</v>
      </c>
      <c r="F3" s="10" t="s">
        <v>28</v>
      </c>
      <c r="G3" s="10" t="s">
        <v>27</v>
      </c>
      <c r="H3" s="10" t="s">
        <v>28</v>
      </c>
      <c r="I3" s="10" t="s">
        <v>27</v>
      </c>
      <c r="J3" s="10" t="s">
        <v>28</v>
      </c>
      <c r="L3" s="10" t="s">
        <v>35</v>
      </c>
      <c r="M3" s="10" t="s">
        <v>37</v>
      </c>
      <c r="N3" s="10" t="s">
        <v>39</v>
      </c>
      <c r="O3" s="10" t="s">
        <v>46</v>
      </c>
      <c r="P3" s="10" t="s">
        <v>47</v>
      </c>
    </row>
    <row r="4" spans="1:16">
      <c r="A4" s="5">
        <v>0</v>
      </c>
      <c r="B4" s="5">
        <v>1</v>
      </c>
      <c r="D4" s="5">
        <v>0.01</v>
      </c>
      <c r="E4" s="5">
        <v>9.98E-2</v>
      </c>
      <c r="F4" s="5">
        <v>1.0017</v>
      </c>
      <c r="G4" s="5">
        <v>0.14119999999999999</v>
      </c>
      <c r="H4" s="5">
        <v>1.0024999999999999</v>
      </c>
      <c r="I4" s="5">
        <v>0.17299999999999999</v>
      </c>
      <c r="J4" s="5">
        <v>1.0029999999999999</v>
      </c>
      <c r="L4" s="4">
        <v>0.6</v>
      </c>
      <c r="M4" s="4">
        <v>1.2644</v>
      </c>
      <c r="N4" s="4">
        <v>1.1713</v>
      </c>
      <c r="O4" s="4">
        <v>0.8</v>
      </c>
      <c r="P4" s="4">
        <v>0.84630000000000005</v>
      </c>
    </row>
    <row r="5" spans="1:16">
      <c r="A5" s="5">
        <v>0.1</v>
      </c>
      <c r="B5" s="5">
        <v>0.99750000000000005</v>
      </c>
      <c r="D5" s="5">
        <v>0.02</v>
      </c>
      <c r="E5" s="5">
        <v>0.14099999999999999</v>
      </c>
      <c r="F5" s="5">
        <v>1.0033000000000001</v>
      </c>
      <c r="G5" s="5">
        <v>0.19950000000000001</v>
      </c>
      <c r="H5" s="5">
        <v>1.0049999999999999</v>
      </c>
      <c r="I5" s="5">
        <v>0.2445</v>
      </c>
      <c r="J5" s="5">
        <v>1.006</v>
      </c>
    </row>
    <row r="6" spans="1:16">
      <c r="A6" s="5">
        <v>0.2</v>
      </c>
      <c r="B6" s="5">
        <v>0.99</v>
      </c>
      <c r="D6" s="5">
        <v>0.03</v>
      </c>
      <c r="E6" s="5">
        <v>0.17230000000000001</v>
      </c>
      <c r="F6" s="5">
        <v>1.0048999999999999</v>
      </c>
      <c r="G6" s="5">
        <v>0.24399999999999999</v>
      </c>
      <c r="H6" s="5">
        <v>1.0075000000000001</v>
      </c>
      <c r="I6" s="5">
        <v>0.29909999999999998</v>
      </c>
      <c r="J6" s="5">
        <v>1.0089999999999999</v>
      </c>
      <c r="L6" s="10" t="s">
        <v>36</v>
      </c>
      <c r="M6" s="10" t="s">
        <v>38</v>
      </c>
      <c r="N6" s="10" t="s">
        <v>40</v>
      </c>
      <c r="O6" s="10" t="s">
        <v>48</v>
      </c>
      <c r="P6" s="10" t="s">
        <v>49</v>
      </c>
    </row>
    <row r="7" spans="1:16">
      <c r="A7" s="5">
        <v>0.3</v>
      </c>
      <c r="B7" s="5">
        <v>0.97760000000000002</v>
      </c>
      <c r="D7" s="5">
        <v>0.04</v>
      </c>
      <c r="E7" s="5">
        <v>0.19869999999999999</v>
      </c>
      <c r="F7" s="5">
        <v>1.0065999999999999</v>
      </c>
      <c r="G7" s="5">
        <v>0.28139999999999998</v>
      </c>
      <c r="H7" s="5">
        <v>1.0099</v>
      </c>
      <c r="I7" s="5">
        <v>0.34499999999999997</v>
      </c>
      <c r="J7" s="5">
        <v>1.012</v>
      </c>
      <c r="L7" s="4">
        <v>0.7</v>
      </c>
      <c r="M7" s="4">
        <v>1.3525</v>
      </c>
      <c r="N7" s="4">
        <v>1.1978</v>
      </c>
      <c r="O7" s="4">
        <v>0.9</v>
      </c>
      <c r="P7" s="4">
        <v>0.8075</v>
      </c>
    </row>
    <row r="8" spans="1:16">
      <c r="A8" s="5">
        <v>0.4</v>
      </c>
      <c r="B8" s="5">
        <v>0.96040000000000003</v>
      </c>
      <c r="D8" s="5">
        <v>0.05</v>
      </c>
      <c r="E8" s="5">
        <v>0.2218</v>
      </c>
      <c r="F8" s="5">
        <v>1.0082</v>
      </c>
      <c r="G8" s="5">
        <v>0.31430000000000002</v>
      </c>
      <c r="H8" s="5">
        <v>1.0124</v>
      </c>
      <c r="I8" s="5">
        <v>0.38540000000000002</v>
      </c>
      <c r="J8" s="5">
        <v>1.0148999999999999</v>
      </c>
    </row>
    <row r="9" spans="1:16">
      <c r="A9" s="5">
        <v>0.5</v>
      </c>
      <c r="B9" s="5">
        <v>0.9385</v>
      </c>
      <c r="D9" s="5">
        <v>0.06</v>
      </c>
      <c r="E9" s="5">
        <v>0.24249999999999999</v>
      </c>
      <c r="F9" s="5">
        <v>1.0098</v>
      </c>
      <c r="G9" s="5">
        <v>0.34379999999999999</v>
      </c>
      <c r="H9" s="5">
        <v>1.0147999999999999</v>
      </c>
      <c r="I9" s="5">
        <v>0.42170000000000002</v>
      </c>
      <c r="J9" s="5">
        <v>1.0179</v>
      </c>
      <c r="L9" s="10" t="s">
        <v>42</v>
      </c>
      <c r="M9" s="8"/>
      <c r="N9" s="8"/>
    </row>
    <row r="10" spans="1:16">
      <c r="A10" s="5">
        <v>0.6</v>
      </c>
      <c r="B10" s="5">
        <v>0.91200000000000003</v>
      </c>
      <c r="D10" s="5">
        <v>7.0000000000000007E-2</v>
      </c>
      <c r="E10" s="5">
        <v>0.26150000000000001</v>
      </c>
      <c r="F10" s="5">
        <v>1.0114000000000001</v>
      </c>
      <c r="G10" s="5">
        <v>0.37090000000000001</v>
      </c>
      <c r="H10" s="5">
        <v>1.0173000000000001</v>
      </c>
      <c r="I10" s="5">
        <v>0.4551</v>
      </c>
      <c r="J10" s="5">
        <v>1.0208999999999999</v>
      </c>
      <c r="L10" s="4">
        <v>0.66176000000000001</v>
      </c>
      <c r="M10" s="8"/>
      <c r="N10" s="8"/>
    </row>
    <row r="11" spans="1:16">
      <c r="A11" s="5">
        <v>0.7</v>
      </c>
      <c r="B11" s="5">
        <v>0.88119999999999998</v>
      </c>
      <c r="D11" s="5">
        <v>0.08</v>
      </c>
      <c r="E11" s="5">
        <v>0.27910000000000001</v>
      </c>
      <c r="F11" s="5">
        <v>1.0129999999999999</v>
      </c>
      <c r="G11" s="5">
        <v>0.39600000000000002</v>
      </c>
      <c r="H11" s="5">
        <v>1.0197000000000001</v>
      </c>
      <c r="I11" s="5">
        <v>0.48599999999999999</v>
      </c>
      <c r="J11" s="5">
        <v>1.0239</v>
      </c>
    </row>
    <row r="12" spans="1:16">
      <c r="A12" s="5">
        <v>0.8</v>
      </c>
      <c r="B12" s="5">
        <v>0.84630000000000005</v>
      </c>
      <c r="D12" s="5">
        <v>0.09</v>
      </c>
      <c r="E12" s="5">
        <v>0.29559999999999997</v>
      </c>
      <c r="F12" s="5">
        <v>1.0145</v>
      </c>
      <c r="G12" s="5">
        <v>0.41949999999999998</v>
      </c>
      <c r="H12" s="5">
        <v>1.0222</v>
      </c>
      <c r="I12" s="5">
        <v>0.51500000000000001</v>
      </c>
      <c r="J12" s="5">
        <v>1.0267999999999999</v>
      </c>
    </row>
    <row r="13" spans="1:16">
      <c r="A13" s="5">
        <v>0.9</v>
      </c>
      <c r="B13" s="5">
        <v>0.8075</v>
      </c>
      <c r="D13" s="5">
        <v>0.1</v>
      </c>
      <c r="E13" s="5">
        <v>0.31109999999999999</v>
      </c>
      <c r="F13" s="5">
        <v>1.0161</v>
      </c>
      <c r="G13" s="5">
        <v>0.44169999999999998</v>
      </c>
      <c r="H13" s="5">
        <v>1.0246</v>
      </c>
      <c r="I13" s="5">
        <v>0.5423</v>
      </c>
      <c r="J13" s="5">
        <v>1.0298</v>
      </c>
      <c r="L13" s="32" t="s">
        <v>74</v>
      </c>
      <c r="M13" s="32"/>
      <c r="N13" s="32"/>
      <c r="O13" s="32"/>
      <c r="P13" s="32"/>
    </row>
    <row r="14" spans="1:16">
      <c r="A14" s="5">
        <v>1</v>
      </c>
      <c r="B14" s="5">
        <v>0.76519999999999999</v>
      </c>
      <c r="D14" s="5">
        <v>0.15</v>
      </c>
      <c r="E14" s="5">
        <v>0.37790000000000001</v>
      </c>
      <c r="F14" s="5">
        <v>1.0237000000000001</v>
      </c>
      <c r="G14" s="5">
        <v>0.53759999999999997</v>
      </c>
      <c r="H14" s="5">
        <v>1.0365</v>
      </c>
      <c r="I14" s="5">
        <v>0.66090000000000004</v>
      </c>
      <c r="J14" s="5">
        <v>1.0445</v>
      </c>
      <c r="L14" s="32"/>
      <c r="M14" s="32"/>
      <c r="N14" s="32"/>
      <c r="O14" s="32"/>
      <c r="P14" s="32"/>
    </row>
    <row r="15" spans="1:16">
      <c r="A15" s="5">
        <v>1.1000000000000001</v>
      </c>
      <c r="B15" s="5">
        <v>0.71960000000000002</v>
      </c>
      <c r="D15" s="5">
        <v>0.2</v>
      </c>
      <c r="E15" s="5">
        <v>0.43280000000000002</v>
      </c>
      <c r="F15" s="5">
        <v>1.0310999999999999</v>
      </c>
      <c r="G15" s="5">
        <v>0.61699999999999999</v>
      </c>
      <c r="H15" s="5">
        <v>1.0483</v>
      </c>
      <c r="I15" s="5">
        <v>0.75929999999999997</v>
      </c>
      <c r="J15" s="5">
        <v>1.0591999999999999</v>
      </c>
      <c r="L15" s="32"/>
      <c r="M15" s="32"/>
      <c r="N15" s="32"/>
      <c r="O15" s="32"/>
      <c r="P15" s="32"/>
    </row>
    <row r="16" spans="1:16">
      <c r="A16" s="5">
        <v>1.2</v>
      </c>
      <c r="B16" s="5">
        <v>0.67110000000000003</v>
      </c>
      <c r="D16" s="5">
        <v>0.25</v>
      </c>
      <c r="E16" s="5">
        <v>0.48010000000000003</v>
      </c>
      <c r="F16" s="5">
        <v>1.0382</v>
      </c>
      <c r="G16" s="5">
        <v>0.68559999999999999</v>
      </c>
      <c r="H16" s="5">
        <v>1.0598000000000001</v>
      </c>
      <c r="I16" s="5">
        <v>0.84470000000000001</v>
      </c>
      <c r="J16" s="5">
        <v>1.0737000000000001</v>
      </c>
      <c r="L16" s="32"/>
      <c r="M16" s="32"/>
      <c r="N16" s="32"/>
      <c r="O16" s="32"/>
      <c r="P16" s="32"/>
    </row>
    <row r="17" spans="1:16">
      <c r="A17" s="5">
        <v>1.3</v>
      </c>
      <c r="B17" s="5">
        <v>0.62009999999999998</v>
      </c>
      <c r="D17" s="5">
        <v>0.3</v>
      </c>
      <c r="E17" s="5">
        <v>0.52180000000000004</v>
      </c>
      <c r="F17" s="5">
        <v>1.0449999999999999</v>
      </c>
      <c r="G17" s="5">
        <v>0.74650000000000005</v>
      </c>
      <c r="H17" s="5">
        <v>1.0711999999999999</v>
      </c>
      <c r="I17" s="5">
        <v>0.92079999999999995</v>
      </c>
      <c r="J17" s="5">
        <v>1.0880000000000001</v>
      </c>
      <c r="L17" s="32"/>
      <c r="M17" s="32"/>
      <c r="N17" s="32"/>
      <c r="O17" s="32"/>
      <c r="P17" s="32"/>
    </row>
    <row r="18" spans="1:16">
      <c r="A18" s="5">
        <v>1.4</v>
      </c>
      <c r="B18" s="5">
        <v>0.56689999999999996</v>
      </c>
      <c r="D18" s="5">
        <v>0.4</v>
      </c>
      <c r="E18" s="5">
        <v>0.59319999999999995</v>
      </c>
      <c r="F18" s="5">
        <v>1.0580000000000001</v>
      </c>
      <c r="G18" s="5">
        <v>0.85160000000000002</v>
      </c>
      <c r="H18" s="5">
        <v>1.0931999999999999</v>
      </c>
      <c r="I18" s="5">
        <v>1.0528</v>
      </c>
      <c r="J18" s="5">
        <v>1.1164000000000001</v>
      </c>
      <c r="L18" s="32"/>
      <c r="M18" s="32"/>
      <c r="N18" s="32"/>
      <c r="O18" s="32"/>
      <c r="P18" s="32"/>
    </row>
    <row r="19" spans="1:16">
      <c r="A19" s="5">
        <v>1.5</v>
      </c>
      <c r="B19" s="5">
        <v>0.51180000000000003</v>
      </c>
      <c r="D19" s="5">
        <v>0.5</v>
      </c>
      <c r="E19" s="5">
        <v>0.65329999999999999</v>
      </c>
      <c r="F19" s="5">
        <v>1.0701000000000001</v>
      </c>
      <c r="G19" s="5">
        <v>0.94079999999999997</v>
      </c>
      <c r="H19" s="5">
        <v>1.1143000000000001</v>
      </c>
      <c r="I19" s="5">
        <v>1.1656</v>
      </c>
      <c r="J19" s="5">
        <v>1.1440999999999999</v>
      </c>
      <c r="L19" s="32"/>
      <c r="M19" s="32"/>
      <c r="N19" s="32"/>
      <c r="O19" s="32"/>
      <c r="P19" s="32"/>
    </row>
    <row r="20" spans="1:16">
      <c r="A20" s="5">
        <v>1.6</v>
      </c>
      <c r="B20" s="5">
        <v>0.45540000000000003</v>
      </c>
      <c r="D20" s="5">
        <v>0.6</v>
      </c>
      <c r="E20" s="5">
        <v>0.70509999999999995</v>
      </c>
      <c r="F20" s="5">
        <v>1.0813999999999999</v>
      </c>
      <c r="G20" s="5">
        <v>1.0184</v>
      </c>
      <c r="H20" s="5">
        <v>1.1345000000000001</v>
      </c>
      <c r="I20" s="5">
        <v>1.2644</v>
      </c>
      <c r="J20" s="5">
        <v>1.1713</v>
      </c>
      <c r="L20" s="32"/>
      <c r="M20" s="32"/>
      <c r="N20" s="32"/>
      <c r="O20" s="32"/>
      <c r="P20" s="32"/>
    </row>
    <row r="21" spans="1:16">
      <c r="A21" s="5">
        <v>1.7</v>
      </c>
      <c r="B21" s="5">
        <v>0.39800000000000002</v>
      </c>
      <c r="D21" s="5">
        <v>0.7</v>
      </c>
      <c r="E21" s="5">
        <v>0.75060000000000004</v>
      </c>
      <c r="F21" s="5">
        <v>1.0919000000000001</v>
      </c>
      <c r="G21" s="5">
        <v>1.0872999999999999</v>
      </c>
      <c r="H21" s="5">
        <v>1.1538999999999999</v>
      </c>
      <c r="I21" s="5">
        <v>1.3525</v>
      </c>
      <c r="J21" s="5">
        <v>1.1978</v>
      </c>
      <c r="L21" s="32"/>
      <c r="M21" s="32"/>
      <c r="N21" s="32"/>
      <c r="O21" s="32"/>
      <c r="P21" s="32"/>
    </row>
    <row r="22" spans="1:16">
      <c r="A22" s="5">
        <v>1.8</v>
      </c>
      <c r="B22" s="5">
        <v>0.34</v>
      </c>
      <c r="D22" s="5">
        <v>0.8</v>
      </c>
      <c r="E22" s="5">
        <v>0.79100000000000004</v>
      </c>
      <c r="F22" s="5">
        <v>1.1015999999999999</v>
      </c>
      <c r="G22" s="5">
        <v>1.149</v>
      </c>
      <c r="H22" s="5">
        <v>1.1724000000000001</v>
      </c>
      <c r="I22" s="5">
        <v>1.4319999999999999</v>
      </c>
      <c r="J22" s="5">
        <v>1.2236</v>
      </c>
      <c r="L22" s="32"/>
      <c r="M22" s="32"/>
      <c r="N22" s="32"/>
      <c r="O22" s="32"/>
      <c r="P22" s="32"/>
    </row>
    <row r="23" spans="1:16">
      <c r="A23" s="5">
        <v>1.9</v>
      </c>
      <c r="B23" s="5">
        <v>0.28179999999999999</v>
      </c>
      <c r="D23" s="5">
        <v>0.9</v>
      </c>
      <c r="E23" s="5">
        <v>0.82740000000000002</v>
      </c>
      <c r="F23" s="5">
        <v>1.1107</v>
      </c>
      <c r="G23" s="5">
        <v>1.2048000000000001</v>
      </c>
      <c r="H23" s="5">
        <v>1.1901999999999999</v>
      </c>
      <c r="I23" s="5">
        <v>1.5044</v>
      </c>
      <c r="J23" s="5">
        <v>1.2487999999999999</v>
      </c>
    </row>
    <row r="24" spans="1:16">
      <c r="A24" s="5">
        <v>2</v>
      </c>
      <c r="B24" s="5">
        <v>0.22389999999999999</v>
      </c>
      <c r="D24" s="5">
        <v>1</v>
      </c>
      <c r="E24" s="5">
        <v>0.86029999999999995</v>
      </c>
      <c r="F24" s="5">
        <v>1.1191</v>
      </c>
      <c r="G24" s="5">
        <v>1.2558</v>
      </c>
      <c r="H24" s="5">
        <v>1.2071000000000001</v>
      </c>
      <c r="I24" s="5">
        <v>1.5708</v>
      </c>
      <c r="J24" s="5">
        <v>1.2732000000000001</v>
      </c>
    </row>
    <row r="25" spans="1:16">
      <c r="A25" s="5">
        <v>2.1</v>
      </c>
      <c r="B25" s="5">
        <v>0.1666</v>
      </c>
      <c r="D25" s="5">
        <v>2</v>
      </c>
      <c r="E25" s="5">
        <v>1.0769</v>
      </c>
      <c r="F25" s="5">
        <v>1.1785000000000001</v>
      </c>
      <c r="G25" s="5">
        <v>1.5993999999999999</v>
      </c>
      <c r="H25" s="5">
        <v>1.3384</v>
      </c>
      <c r="I25" s="5">
        <v>2.0287999999999999</v>
      </c>
      <c r="J25" s="5">
        <v>1.4793000000000001</v>
      </c>
    </row>
    <row r="26" spans="1:16">
      <c r="A26" s="5">
        <v>2.2000000000000002</v>
      </c>
      <c r="B26" s="5">
        <v>0.1104</v>
      </c>
      <c r="D26" s="5">
        <v>3</v>
      </c>
      <c r="E26" s="5">
        <v>1.1924999999999999</v>
      </c>
      <c r="F26" s="5">
        <v>1.2101999999999999</v>
      </c>
      <c r="G26" s="5">
        <v>1.7887</v>
      </c>
      <c r="H26" s="5">
        <v>1.4191</v>
      </c>
      <c r="I26" s="5">
        <v>2.2888999999999999</v>
      </c>
      <c r="J26" s="5">
        <v>1.6227</v>
      </c>
    </row>
    <row r="27" spans="1:16">
      <c r="A27" s="5">
        <v>2.2999999999999998</v>
      </c>
      <c r="B27" s="5">
        <v>5.5500000000000001E-2</v>
      </c>
      <c r="D27" s="5">
        <v>4</v>
      </c>
      <c r="E27" s="5">
        <v>1.2645999999999999</v>
      </c>
      <c r="F27" s="5">
        <v>1.2286999999999999</v>
      </c>
      <c r="G27" s="5">
        <v>1.9080999999999999</v>
      </c>
      <c r="H27" s="5">
        <v>1.4698</v>
      </c>
      <c r="I27" s="5">
        <v>2.4556</v>
      </c>
      <c r="J27" s="5">
        <v>1.7202</v>
      </c>
    </row>
    <row r="28" spans="1:16">
      <c r="A28" s="5">
        <v>2.4</v>
      </c>
      <c r="B28" s="5">
        <v>2.5000000000000001E-3</v>
      </c>
      <c r="D28" s="5">
        <v>5</v>
      </c>
      <c r="E28" s="5">
        <v>1.3138000000000001</v>
      </c>
      <c r="F28" s="5">
        <v>1.2402</v>
      </c>
      <c r="G28" s="5">
        <v>1.9898</v>
      </c>
      <c r="H28" s="5">
        <v>1.5028999999999999</v>
      </c>
      <c r="I28" s="5">
        <v>2.5703999999999998</v>
      </c>
      <c r="J28" s="5">
        <v>1.7869999999999999</v>
      </c>
    </row>
    <row r="29" spans="1:16">
      <c r="D29" s="5">
        <v>6</v>
      </c>
      <c r="E29" s="5">
        <v>1.3495999999999999</v>
      </c>
      <c r="F29" s="5">
        <v>1.2479</v>
      </c>
      <c r="G29" s="5">
        <v>2.0489999999999999</v>
      </c>
      <c r="H29" s="5">
        <v>1.5253000000000001</v>
      </c>
      <c r="I29" s="5">
        <v>2.6537000000000002</v>
      </c>
      <c r="J29" s="5">
        <v>1.8338000000000001</v>
      </c>
    </row>
    <row r="30" spans="1:16">
      <c r="D30" s="5">
        <v>7</v>
      </c>
      <c r="E30" s="5">
        <v>1.3766</v>
      </c>
      <c r="F30" s="5">
        <v>1.2532000000000001</v>
      </c>
      <c r="G30" s="5">
        <v>2.0937000000000001</v>
      </c>
      <c r="H30" s="5">
        <v>1.5410999999999999</v>
      </c>
      <c r="I30" s="5">
        <v>2.7164999999999999</v>
      </c>
      <c r="J30" s="5">
        <v>1.8673</v>
      </c>
    </row>
    <row r="31" spans="1:16">
      <c r="D31" s="5">
        <v>8</v>
      </c>
      <c r="E31" s="5">
        <v>1.3977999999999999</v>
      </c>
      <c r="F31" s="5">
        <v>1.2569999999999999</v>
      </c>
      <c r="G31" s="5">
        <v>2.1286</v>
      </c>
      <c r="H31" s="5">
        <v>1.5526</v>
      </c>
      <c r="I31" s="5">
        <v>2.7654000000000001</v>
      </c>
      <c r="J31" s="5">
        <v>1.8919999999999999</v>
      </c>
    </row>
    <row r="32" spans="1:16">
      <c r="D32" s="5">
        <v>9</v>
      </c>
      <c r="E32" s="5">
        <v>1.4149</v>
      </c>
      <c r="F32" s="5">
        <v>1.2598</v>
      </c>
      <c r="G32" s="5">
        <v>2.1566000000000001</v>
      </c>
      <c r="H32" s="5">
        <v>1.5610999999999999</v>
      </c>
      <c r="I32" s="5">
        <v>2.8043999999999998</v>
      </c>
      <c r="J32" s="5">
        <v>1.9106000000000001</v>
      </c>
    </row>
    <row r="33" spans="4:10">
      <c r="D33" s="5">
        <v>10</v>
      </c>
      <c r="E33" s="5">
        <v>1.4289000000000001</v>
      </c>
      <c r="F33" s="5">
        <v>1.262</v>
      </c>
      <c r="G33" s="5">
        <v>2.1795</v>
      </c>
      <c r="H33" s="5">
        <v>1.5677000000000001</v>
      </c>
      <c r="I33" s="5">
        <v>2.8363</v>
      </c>
      <c r="J33" s="5">
        <v>1.9249000000000001</v>
      </c>
    </row>
    <row r="34" spans="4:10">
      <c r="D34" s="5">
        <v>20</v>
      </c>
      <c r="E34" s="5">
        <v>1.4961</v>
      </c>
      <c r="F34" s="5">
        <v>1.2699</v>
      </c>
      <c r="G34" s="5">
        <v>2.2881</v>
      </c>
      <c r="H34" s="5">
        <v>1.5919000000000001</v>
      </c>
      <c r="I34" s="5">
        <v>2.9857</v>
      </c>
      <c r="J34" s="5">
        <v>1.9781</v>
      </c>
    </row>
    <row r="35" spans="4:10">
      <c r="D35" s="5">
        <v>30</v>
      </c>
      <c r="E35" s="5">
        <v>1.5202</v>
      </c>
      <c r="F35" s="5">
        <v>1.2717000000000001</v>
      </c>
      <c r="G35" s="5">
        <v>2.3260999999999998</v>
      </c>
      <c r="H35" s="5">
        <v>1.5972999999999999</v>
      </c>
      <c r="I35" s="5">
        <v>3.0371999999999999</v>
      </c>
      <c r="J35" s="5">
        <v>1.9898</v>
      </c>
    </row>
    <row r="36" spans="4:10">
      <c r="D36" s="5">
        <v>40</v>
      </c>
      <c r="E36" s="5">
        <v>1.5325</v>
      </c>
      <c r="F36" s="5">
        <v>1.2723</v>
      </c>
      <c r="G36" s="5">
        <v>2.3454999999999999</v>
      </c>
      <c r="H36" s="5">
        <v>1.5992999999999999</v>
      </c>
      <c r="I36" s="5">
        <v>3.0632000000000001</v>
      </c>
      <c r="J36" s="5">
        <v>1.9942</v>
      </c>
    </row>
    <row r="37" spans="4:10">
      <c r="D37" s="5">
        <v>50</v>
      </c>
      <c r="E37" s="5">
        <v>1.54</v>
      </c>
      <c r="F37" s="5">
        <v>1.2726999999999999</v>
      </c>
      <c r="G37" s="5">
        <v>2.3572000000000002</v>
      </c>
      <c r="H37" s="5">
        <v>1.6002000000000001</v>
      </c>
      <c r="I37" s="5">
        <v>3.0788000000000002</v>
      </c>
      <c r="J37" s="5">
        <v>1.9962</v>
      </c>
    </row>
    <row r="38" spans="4:10">
      <c r="D38" s="5">
        <v>100</v>
      </c>
      <c r="E38" s="5">
        <v>1.5551999999999999</v>
      </c>
      <c r="F38" s="5">
        <v>1.2730999999999999</v>
      </c>
      <c r="G38" s="5">
        <v>2.3809</v>
      </c>
      <c r="H38" s="5">
        <v>1.6014999999999999</v>
      </c>
      <c r="I38" s="5">
        <v>3.1101999999999999</v>
      </c>
      <c r="J38" s="5">
        <v>1.9990000000000001</v>
      </c>
    </row>
    <row r="39" spans="4:10">
      <c r="D39" s="5" t="s">
        <v>30</v>
      </c>
      <c r="E39" s="5">
        <v>1.5708</v>
      </c>
      <c r="F39" s="5">
        <v>1.2733000000000001</v>
      </c>
      <c r="G39" s="5">
        <v>2.4049999999999998</v>
      </c>
      <c r="H39" s="5">
        <v>1.6017999999999999</v>
      </c>
      <c r="I39" s="5">
        <v>3.1415000000000002</v>
      </c>
      <c r="J39" s="5">
        <v>2</v>
      </c>
    </row>
  </sheetData>
  <mergeCells count="7">
    <mergeCell ref="L13:P22"/>
    <mergeCell ref="L1:P1"/>
    <mergeCell ref="A2:B2"/>
    <mergeCell ref="E2:F2"/>
    <mergeCell ref="G2:H2"/>
    <mergeCell ref="I2:J2"/>
    <mergeCell ref="L2:P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Calculator</vt:lpstr>
      <vt:lpstr>Interpolator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Spencer Ferguson</dc:creator>
  <cp:lastModifiedBy>natalie</cp:lastModifiedBy>
  <cp:lastPrinted>2014-04-05T22:15:55Z</cp:lastPrinted>
  <dcterms:created xsi:type="dcterms:W3CDTF">2014-03-27T00:52:35Z</dcterms:created>
  <dcterms:modified xsi:type="dcterms:W3CDTF">2014-04-07T18:56:22Z</dcterms:modified>
</cp:coreProperties>
</file>