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\Documents\School\Winter 2014\Heat Transfer\"/>
    </mc:Choice>
  </mc:AlternateContent>
  <bookViews>
    <workbookView xWindow="0" yWindow="0" windowWidth="20490" windowHeight="7755"/>
  </bookViews>
  <sheets>
    <sheet name="Flat Plate in Parallel flow" sheetId="2" r:id="rId1"/>
    <sheet name="Cylinder Sphere" sheetId="3" r:id="rId2"/>
    <sheet name="Internal Flow-Hydrodynamics" sheetId="4" r:id="rId3"/>
    <sheet name="Internal Flow-Thermal Analysi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5" i="5" s="1"/>
  <c r="G22" i="5"/>
  <c r="G21" i="5"/>
  <c r="G20" i="5"/>
  <c r="G18" i="5"/>
  <c r="G17" i="5"/>
  <c r="G16" i="5"/>
  <c r="G14" i="5"/>
  <c r="G13" i="5"/>
  <c r="G11" i="5"/>
  <c r="G10" i="5"/>
  <c r="G8" i="5"/>
  <c r="G7" i="5"/>
  <c r="G3" i="5"/>
  <c r="G4" i="5" s="1"/>
  <c r="G7" i="4"/>
  <c r="G4" i="4"/>
  <c r="G8" i="4" s="1"/>
  <c r="G3" i="4"/>
  <c r="G9" i="3"/>
  <c r="G8" i="3"/>
  <c r="G5" i="3"/>
  <c r="G4" i="3"/>
  <c r="G3" i="3"/>
  <c r="G16" i="2"/>
  <c r="G15" i="2"/>
  <c r="G12" i="2"/>
  <c r="G9" i="2"/>
  <c r="G6" i="2"/>
  <c r="G5" i="2"/>
  <c r="G4" i="2"/>
  <c r="G3" i="2"/>
</calcChain>
</file>

<file path=xl/sharedStrings.xml><?xml version="1.0" encoding="utf-8"?>
<sst xmlns="http://schemas.openxmlformats.org/spreadsheetml/2006/main" count="110" uniqueCount="99">
  <si>
    <t>Laminar Flow</t>
  </si>
  <si>
    <t>Insert Values</t>
  </si>
  <si>
    <t>Nu=.332*Re^(1/2)*Pr^(1/3)</t>
  </si>
  <si>
    <t>Re_x</t>
  </si>
  <si>
    <t>Nu=.664*Re^(1/2)*Pr^(1/3)</t>
  </si>
  <si>
    <t>Pr</t>
  </si>
  <si>
    <t>Nu=.565*(Re*Pr)^(1/2)</t>
  </si>
  <si>
    <t>Nu=(.3387Re^(1/2)*Pr^(1/3))/(1+(.0468/Pr)^(2/3))^(1/4)</t>
  </si>
  <si>
    <t>Re_l</t>
  </si>
  <si>
    <t>e (unheated part of plate)</t>
  </si>
  <si>
    <t>Mixed Laminar/ Turbulent</t>
  </si>
  <si>
    <t>x (length of plate)</t>
  </si>
  <si>
    <t>Nu_l=(0.037*Re_l^(4/5)-871)*Pr^(1/3)</t>
  </si>
  <si>
    <t>Turbulent</t>
  </si>
  <si>
    <t>Nu_x=0.0296*Re_x^(4/5)*Pr^(1/3)</t>
  </si>
  <si>
    <t>Unheated Starting Length</t>
  </si>
  <si>
    <t>Nu_x=0.332*Re_x^(1/2)*Pr^(1/3)/(1-(e/x)^(3/4))^(1/3))</t>
  </si>
  <si>
    <t>Laminar</t>
  </si>
  <si>
    <t>Nu_x=0.0296*Re_x^(4/5)*Pr^(1/3)/(1-(e/x)^(3/4))^(1/3))</t>
  </si>
  <si>
    <t>Cylinder</t>
  </si>
  <si>
    <t>Hilpert</t>
  </si>
  <si>
    <t>Nu=C*Re_D^m*Pr^(1/3)</t>
  </si>
  <si>
    <t>C</t>
  </si>
  <si>
    <t>Churchill</t>
  </si>
  <si>
    <t>Nu=.3+.62*Re_D^(1/2)*Pr^(1/3)*(1+(Re_D/282000)^(5/8))^(4/5)/(1+(.4/Pr)^(2/3))^(1/4)</t>
  </si>
  <si>
    <t>Re_D</t>
  </si>
  <si>
    <t>Zhukauskas</t>
  </si>
  <si>
    <t>Nu=C*Re_D^m*Pr^n*(Pr/Pr_s)^(1/4)</t>
  </si>
  <si>
    <t>m</t>
  </si>
  <si>
    <t>Sphere</t>
  </si>
  <si>
    <t>n</t>
  </si>
  <si>
    <t>Whitaker</t>
  </si>
  <si>
    <t>Nu=2+(.4*Re_D^(1/2)+.06*Re_D^(2/3)*Pr^(.4)*(mu/mu_s)^(1/4)</t>
  </si>
  <si>
    <t>Pr_s</t>
  </si>
  <si>
    <t>Ranz and Marshall</t>
  </si>
  <si>
    <t>Nu=2+.6*Re_D^(1/2)*Pr^(1/3)</t>
  </si>
  <si>
    <t>mu</t>
  </si>
  <si>
    <t>mu_s</t>
  </si>
  <si>
    <t>Flate Plate in Parallel Flow</t>
  </si>
  <si>
    <t>External Flow for Cylinders and Spheres</t>
  </si>
  <si>
    <t>Internal Flow- Hydrodynamics</t>
  </si>
  <si>
    <t>Input Values</t>
  </si>
  <si>
    <t>D</t>
  </si>
  <si>
    <t>m_dot</t>
  </si>
  <si>
    <t>m_dot=rho*um*PI()*D^2/4</t>
  </si>
  <si>
    <t>mean velocity (if given)</t>
  </si>
  <si>
    <t>mean velocity</t>
  </si>
  <si>
    <t>um=4*m_dot/(PI()*rho*D^2)</t>
  </si>
  <si>
    <t>m_dot (if given)</t>
  </si>
  <si>
    <t>Re</t>
  </si>
  <si>
    <t>Pressure Drop</t>
  </si>
  <si>
    <t>P2-P1=(f*rho*(um^2/2))/D*(x2-x1)</t>
  </si>
  <si>
    <t>Density</t>
  </si>
  <si>
    <t>Pump Power</t>
  </si>
  <si>
    <t>W_dot= f*(rho*um^3)/8*(x2-x1)*PI()*D</t>
  </si>
  <si>
    <t>f</t>
  </si>
  <si>
    <t>x1</t>
  </si>
  <si>
    <t>x2</t>
  </si>
  <si>
    <t>Internal Flow- Thermal Analysis</t>
  </si>
  <si>
    <t>Re_d</t>
  </si>
  <si>
    <t>x_fd_h=D*0.05*Re_D</t>
  </si>
  <si>
    <t>Hydrodynamic Entry Length</t>
  </si>
  <si>
    <t>x_fd_t=x_fd_h*Pr</t>
  </si>
  <si>
    <t>Thermal Entry Length</t>
  </si>
  <si>
    <t>Tm,in</t>
  </si>
  <si>
    <t>x_fd_h=10*D</t>
  </si>
  <si>
    <t>Hydrodynamic</t>
  </si>
  <si>
    <t>Tm,out</t>
  </si>
  <si>
    <t>x_fd_t=x_fd_h=10*D</t>
  </si>
  <si>
    <t>Thermal</t>
  </si>
  <si>
    <t>Tm</t>
  </si>
  <si>
    <t>Cp</t>
  </si>
  <si>
    <t>q=m_dot*C_p*T_m</t>
  </si>
  <si>
    <t>Perimeter</t>
  </si>
  <si>
    <t>q_conv=m_dot*C_p*(Tm,o-Tm,i)</t>
  </si>
  <si>
    <t>q"s</t>
  </si>
  <si>
    <t>q's</t>
  </si>
  <si>
    <t>dTm/dx=q"_s*(P/(m_dot*C_p))</t>
  </si>
  <si>
    <t>Ts</t>
  </si>
  <si>
    <t>dTm/dx=((h_x*P)/(m_dot*C_p))*(T_s-Tm(x))</t>
  </si>
  <si>
    <t>h_x</t>
  </si>
  <si>
    <t>T_m(x)</t>
  </si>
  <si>
    <t>q"s=cnst</t>
  </si>
  <si>
    <t>dT_m/dx=(q"s*P)/(m_dot*C_p)</t>
  </si>
  <si>
    <t>L</t>
  </si>
  <si>
    <t>q_conv=q"s*(P*L)</t>
  </si>
  <si>
    <t>x</t>
  </si>
  <si>
    <t>Ts(x)=Tmi+((P*q"s)/(m_dot*C_p))*x+(q"s/hx)</t>
  </si>
  <si>
    <t>h_s</t>
  </si>
  <si>
    <t>hbar</t>
  </si>
  <si>
    <t>T_s=cnst</t>
  </si>
  <si>
    <t>T_inf</t>
  </si>
  <si>
    <t>Tm(x)=T_s+(Tmi-Ts)*exp(((-h_bar_x*P)/(m_dot*C_p))*x)</t>
  </si>
  <si>
    <t>h1</t>
  </si>
  <si>
    <t>qconv=hbar*(P*L)*deltaTm</t>
  </si>
  <si>
    <t>h2</t>
  </si>
  <si>
    <t>T_infinity=cnst</t>
  </si>
  <si>
    <t>U1=1/((1/h1)+(1/h2))</t>
  </si>
  <si>
    <t>Tm(x)=T_inf+(Tm,i-Tinf)*exp(((-U1*P1)/(mdot*Cp))*x)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</si>
</sst>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2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1" fillId="0" borderId="0" xfId="1" applyAlignment="1">
      <alignment wrapText="1"/>
    </xf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4" xfId="1" applyBorder="1" applyAlignment="1">
      <alignment horizontal="center" wrapText="1"/>
    </xf>
    <xf numFmtId="0" fontId="1" fillId="2" borderId="6" xfId="1" applyFill="1" applyBorder="1" applyAlignment="1">
      <alignment horizontal="center" wrapText="1"/>
    </xf>
    <xf numFmtId="0" fontId="1" fillId="0" borderId="9" xfId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9" xfId="1" applyBorder="1" applyAlignment="1">
      <alignment horizontal="center" wrapText="1"/>
    </xf>
    <xf numFmtId="0" fontId="1" fillId="2" borderId="11" xfId="1" applyFill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1" fillId="0" borderId="4" xfId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4" fillId="0" borderId="0" xfId="2" applyAlignment="1">
      <alignment wrapText="1"/>
    </xf>
    <xf numFmtId="0" fontId="4" fillId="0" borderId="4" xfId="2" applyBorder="1" applyAlignment="1">
      <alignment horizontal="center" wrapText="1"/>
    </xf>
    <xf numFmtId="0" fontId="4" fillId="2" borderId="6" xfId="2" applyFill="1" applyBorder="1" applyAlignment="1">
      <alignment horizontal="center" wrapText="1"/>
    </xf>
    <xf numFmtId="0" fontId="4" fillId="0" borderId="1" xfId="2" applyBorder="1" applyAlignment="1">
      <alignment wrapText="1"/>
    </xf>
    <xf numFmtId="0" fontId="4" fillId="0" borderId="2" xfId="2" applyBorder="1" applyAlignment="1">
      <alignment wrapText="1"/>
    </xf>
    <xf numFmtId="0" fontId="4" fillId="0" borderId="3" xfId="2" applyBorder="1" applyAlignment="1">
      <alignment wrapText="1"/>
    </xf>
    <xf numFmtId="0" fontId="4" fillId="0" borderId="9" xfId="2" applyBorder="1" applyAlignment="1">
      <alignment wrapText="1"/>
    </xf>
    <xf numFmtId="0" fontId="4" fillId="0" borderId="10" xfId="2" applyBorder="1" applyAlignment="1">
      <alignment wrapText="1"/>
    </xf>
    <xf numFmtId="0" fontId="4" fillId="0" borderId="11" xfId="2" applyBorder="1" applyAlignment="1">
      <alignment wrapText="1"/>
    </xf>
    <xf numFmtId="0" fontId="4" fillId="0" borderId="9" xfId="2" applyBorder="1" applyAlignment="1">
      <alignment horizontal="center" wrapText="1"/>
    </xf>
    <xf numFmtId="0" fontId="4" fillId="2" borderId="11" xfId="2" applyFill="1" applyBorder="1" applyAlignment="1">
      <alignment horizontal="center" wrapText="1"/>
    </xf>
    <xf numFmtId="0" fontId="4" fillId="0" borderId="4" xfId="2" applyBorder="1" applyAlignment="1">
      <alignment wrapText="1"/>
    </xf>
    <xf numFmtId="0" fontId="4" fillId="2" borderId="6" xfId="2" applyFill="1" applyBorder="1" applyAlignment="1">
      <alignment wrapText="1"/>
    </xf>
    <xf numFmtId="0" fontId="4" fillId="0" borderId="5" xfId="2" applyBorder="1" applyAlignment="1">
      <alignment wrapText="1"/>
    </xf>
    <xf numFmtId="0" fontId="4" fillId="0" borderId="6" xfId="2" applyBorder="1" applyAlignment="1">
      <alignment wrapText="1"/>
    </xf>
    <xf numFmtId="0" fontId="4" fillId="2" borderId="11" xfId="2" applyFill="1" applyBorder="1" applyAlignment="1">
      <alignment wrapText="1"/>
    </xf>
    <xf numFmtId="0" fontId="1" fillId="3" borderId="6" xfId="1" applyFill="1" applyBorder="1" applyAlignment="1">
      <alignment wrapText="1"/>
    </xf>
    <xf numFmtId="0" fontId="1" fillId="3" borderId="11" xfId="1" applyFill="1" applyBorder="1" applyAlignment="1">
      <alignment wrapText="1"/>
    </xf>
    <xf numFmtId="0" fontId="1" fillId="3" borderId="5" xfId="1" applyFill="1" applyBorder="1" applyAlignment="1">
      <alignment wrapText="1"/>
    </xf>
    <xf numFmtId="0" fontId="1" fillId="3" borderId="10" xfId="1" applyFill="1" applyBorder="1" applyAlignment="1">
      <alignment wrapText="1"/>
    </xf>
    <xf numFmtId="0" fontId="4" fillId="3" borderId="3" xfId="2" applyFill="1" applyBorder="1" applyAlignment="1">
      <alignment wrapText="1"/>
    </xf>
    <xf numFmtId="0" fontId="4" fillId="3" borderId="11" xfId="2" applyFill="1" applyBorder="1" applyAlignment="1">
      <alignment wrapText="1"/>
    </xf>
    <xf numFmtId="0" fontId="4" fillId="3" borderId="5" xfId="2" applyFill="1" applyBorder="1" applyAlignment="1">
      <alignment wrapText="1"/>
    </xf>
    <xf numFmtId="0" fontId="4" fillId="3" borderId="10" xfId="2" applyFill="1" applyBorder="1" applyAlignment="1">
      <alignment wrapText="1"/>
    </xf>
    <xf numFmtId="0" fontId="4" fillId="3" borderId="6" xfId="2" applyFill="1" applyBorder="1" applyAlignment="1">
      <alignment wrapText="1"/>
    </xf>
    <xf numFmtId="0" fontId="1" fillId="0" borderId="1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2" applyFont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3" xfId="2" applyBorder="1" applyAlignment="1">
      <alignment horizontal="center" wrapText="1"/>
    </xf>
    <xf numFmtId="0" fontId="4" fillId="0" borderId="0" xfId="2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3" xfId="2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B17" sqref="B17"/>
    </sheetView>
  </sheetViews>
  <sheetFormatPr defaultColWidth="17.140625" defaultRowHeight="12.75" customHeight="1" x14ac:dyDescent="0.2"/>
  <cols>
    <col min="1" max="1" width="17.140625" style="1"/>
    <col min="2" max="2" width="22" style="1" customWidth="1"/>
    <col min="3" max="3" width="3.7109375" style="1" customWidth="1"/>
    <col min="4" max="4" width="10" style="1" customWidth="1"/>
    <col min="5" max="5" width="22.42578125" style="1" bestFit="1" customWidth="1"/>
    <col min="6" max="6" width="46" style="1" bestFit="1" customWidth="1"/>
    <col min="7" max="16384" width="17.140625" style="1"/>
  </cols>
  <sheetData>
    <row r="1" spans="2:8" ht="40.5" customHeight="1" thickBot="1" x14ac:dyDescent="0.4">
      <c r="B1" s="50" t="s">
        <v>38</v>
      </c>
      <c r="C1" s="51"/>
      <c r="D1" s="51"/>
      <c r="E1" s="51"/>
      <c r="F1" s="51"/>
    </row>
    <row r="2" spans="2:8" ht="12.75" customHeight="1" thickBot="1" x14ac:dyDescent="0.25">
      <c r="E2" s="2" t="s">
        <v>0</v>
      </c>
      <c r="F2" s="3"/>
      <c r="G2" s="4"/>
    </row>
    <row r="3" spans="2:8" ht="12.75" customHeight="1" x14ac:dyDescent="0.2">
      <c r="B3" s="46" t="s">
        <v>1</v>
      </c>
      <c r="C3" s="47"/>
      <c r="E3" s="5">
        <v>7.23</v>
      </c>
      <c r="F3" s="6" t="s">
        <v>2</v>
      </c>
      <c r="G3" s="37">
        <f>(0.332*(C4^(1/2)))*(C5^(1/2))</f>
        <v>0</v>
      </c>
    </row>
    <row r="4" spans="2:8" ht="12.75" customHeight="1" x14ac:dyDescent="0.2">
      <c r="B4" s="8" t="s">
        <v>3</v>
      </c>
      <c r="C4" s="9"/>
      <c r="E4" s="5">
        <v>7.3</v>
      </c>
      <c r="F4" s="6" t="s">
        <v>4</v>
      </c>
      <c r="G4" s="37">
        <f>(0.664*(C4^(1/2)))*(C5^(1/3))</f>
        <v>0</v>
      </c>
    </row>
    <row r="5" spans="2:8" ht="12.75" customHeight="1" x14ac:dyDescent="0.2">
      <c r="B5" s="8" t="s">
        <v>5</v>
      </c>
      <c r="C5" s="9"/>
      <c r="E5" s="5">
        <v>7.32</v>
      </c>
      <c r="F5" s="6" t="s">
        <v>6</v>
      </c>
      <c r="G5" s="37">
        <f>0.565*((C4*C5)^(1/2))</f>
        <v>0</v>
      </c>
    </row>
    <row r="6" spans="2:8" ht="12.75" customHeight="1" thickBot="1" x14ac:dyDescent="0.25">
      <c r="B6" s="48"/>
      <c r="C6" s="49"/>
      <c r="E6" s="10">
        <v>7.33</v>
      </c>
      <c r="F6" s="11" t="s">
        <v>7</v>
      </c>
      <c r="G6" s="38" t="e">
        <f>((0.3387*(C4^(1/2)))*(C5^(1/3)))/((1+((0.0468/C5)^(2/3)))^(1/4))</f>
        <v>#DIV/0!</v>
      </c>
    </row>
    <row r="7" spans="2:8" ht="12.75" customHeight="1" thickBot="1" x14ac:dyDescent="0.25">
      <c r="B7" s="8" t="s">
        <v>8</v>
      </c>
      <c r="C7" s="9"/>
    </row>
    <row r="8" spans="2:8" ht="12.75" customHeight="1" x14ac:dyDescent="0.2">
      <c r="B8" s="8" t="s">
        <v>9</v>
      </c>
      <c r="C8" s="9"/>
      <c r="E8" s="2" t="s">
        <v>10</v>
      </c>
      <c r="F8" s="3"/>
      <c r="G8" s="4"/>
    </row>
    <row r="9" spans="2:8" ht="12.75" customHeight="1" thickBot="1" x14ac:dyDescent="0.25">
      <c r="B9" s="13" t="s">
        <v>11</v>
      </c>
      <c r="C9" s="14"/>
      <c r="E9" s="10">
        <v>7.38</v>
      </c>
      <c r="F9" s="11" t="s">
        <v>12</v>
      </c>
      <c r="G9" s="38">
        <f>(C5^(1/3))*((0.037*(C7^(4.5)))-871)</f>
        <v>0</v>
      </c>
    </row>
    <row r="10" spans="2:8" ht="12.75" customHeight="1" thickBot="1" x14ac:dyDescent="0.25"/>
    <row r="11" spans="2:8" ht="12.75" customHeight="1" x14ac:dyDescent="0.2">
      <c r="E11" s="2" t="s">
        <v>13</v>
      </c>
      <c r="F11" s="3"/>
      <c r="G11" s="4"/>
    </row>
    <row r="12" spans="2:8" ht="12.75" customHeight="1" thickBot="1" x14ac:dyDescent="0.25">
      <c r="E12" s="10">
        <v>7.36</v>
      </c>
      <c r="F12" s="11" t="s">
        <v>14</v>
      </c>
      <c r="G12" s="38">
        <f>(0.0296*(C4^(4/5)))*(C5^(1/3))</f>
        <v>0</v>
      </c>
    </row>
    <row r="13" spans="2:8" ht="12.75" customHeight="1" thickBot="1" x14ac:dyDescent="0.25"/>
    <row r="14" spans="2:8" ht="12.75" customHeight="1" x14ac:dyDescent="0.2">
      <c r="E14" s="2" t="s">
        <v>15</v>
      </c>
      <c r="F14" s="3"/>
      <c r="G14" s="3"/>
      <c r="H14" s="4"/>
    </row>
    <row r="15" spans="2:8" ht="12.75" customHeight="1" x14ac:dyDescent="0.2">
      <c r="E15" s="5">
        <v>7.36</v>
      </c>
      <c r="F15" s="6" t="s">
        <v>16</v>
      </c>
      <c r="G15" s="39" t="e">
        <f>((0.332*(C4^(1/2)))*(C5^(1/3)))/((1-((C8/C9)^(3/4)))^(1/3))</f>
        <v>#DIV/0!</v>
      </c>
      <c r="H15" s="7" t="s">
        <v>17</v>
      </c>
    </row>
    <row r="16" spans="2:8" ht="12.75" customHeight="1" thickBot="1" x14ac:dyDescent="0.25">
      <c r="E16" s="10">
        <v>7.43</v>
      </c>
      <c r="F16" s="11" t="s">
        <v>18</v>
      </c>
      <c r="G16" s="40" t="e">
        <f>((0.0296*(C4^(4/5)))*(C5^(1/3)))/((1-((C8/C9)^(3/4)))^(1/3))</f>
        <v>#DIV/0!</v>
      </c>
      <c r="H16" s="12" t="s">
        <v>13</v>
      </c>
    </row>
  </sheetData>
  <mergeCells count="3">
    <mergeCell ref="B3:C3"/>
    <mergeCell ref="B6:C6"/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G8" sqref="G8:G9"/>
    </sheetView>
  </sheetViews>
  <sheetFormatPr defaultColWidth="17.140625" defaultRowHeight="12.75" customHeight="1" x14ac:dyDescent="0.2"/>
  <cols>
    <col min="1" max="1" width="17.140625" style="1"/>
    <col min="2" max="2" width="6.85546875" style="1" customWidth="1"/>
    <col min="3" max="3" width="7.7109375" style="1" customWidth="1"/>
    <col min="4" max="4" width="8.28515625" style="1" customWidth="1"/>
    <col min="5" max="5" width="16.5703125" style="1" bestFit="1" customWidth="1"/>
    <col min="6" max="6" width="71.5703125" style="1" bestFit="1" customWidth="1"/>
    <col min="7" max="7" width="23.42578125" style="1" customWidth="1"/>
    <col min="8" max="16384" width="17.140625" style="1"/>
  </cols>
  <sheetData>
    <row r="1" spans="2:7" ht="39.75" customHeight="1" thickBot="1" x14ac:dyDescent="0.4">
      <c r="B1" s="50" t="s">
        <v>39</v>
      </c>
      <c r="C1" s="51"/>
      <c r="D1" s="51"/>
      <c r="E1" s="51"/>
      <c r="F1" s="51"/>
    </row>
    <row r="2" spans="2:7" ht="12.75" customHeight="1" thickBot="1" x14ac:dyDescent="0.25">
      <c r="E2" s="15" t="s">
        <v>19</v>
      </c>
      <c r="F2" s="3"/>
      <c r="G2" s="4"/>
    </row>
    <row r="3" spans="2:7" ht="12.75" customHeight="1" x14ac:dyDescent="0.2">
      <c r="B3" s="46" t="s">
        <v>1</v>
      </c>
      <c r="C3" s="47"/>
      <c r="E3" s="5" t="s">
        <v>20</v>
      </c>
      <c r="F3" s="6" t="s">
        <v>21</v>
      </c>
      <c r="G3" s="37" t="e">
        <f>(C4*(C5^C7))*(C6^(1/3))</f>
        <v>#NUM!</v>
      </c>
    </row>
    <row r="4" spans="2:7" ht="12.75" customHeight="1" x14ac:dyDescent="0.2">
      <c r="B4" s="16" t="s">
        <v>22</v>
      </c>
      <c r="C4" s="17"/>
      <c r="D4" s="18"/>
      <c r="E4" s="5" t="s">
        <v>23</v>
      </c>
      <c r="F4" s="6" t="s">
        <v>24</v>
      </c>
      <c r="G4" s="37" t="e">
        <f>0.3+((((0.62*(C5^(1/2)))*(C6^(1/3)))*((1+((C5/282000)^(5/8)))^(4/5)))/((1+((0.4/C6)^(2/3)))^(1/4)))</f>
        <v>#DIV/0!</v>
      </c>
    </row>
    <row r="5" spans="2:7" ht="12.75" customHeight="1" thickBot="1" x14ac:dyDescent="0.25">
      <c r="B5" s="16" t="s">
        <v>25</v>
      </c>
      <c r="C5" s="17"/>
      <c r="D5" s="18"/>
      <c r="E5" s="10" t="s">
        <v>26</v>
      </c>
      <c r="F5" s="11" t="s">
        <v>27</v>
      </c>
      <c r="G5" s="38" t="e">
        <f>((C4*(C5^C7))*(C6^C8))*((C6/C9)^(1/4))</f>
        <v>#NUM!</v>
      </c>
    </row>
    <row r="6" spans="2:7" ht="12.75" customHeight="1" thickBot="1" x14ac:dyDescent="0.25">
      <c r="B6" s="16" t="s">
        <v>5</v>
      </c>
      <c r="C6" s="17"/>
      <c r="D6" s="18"/>
    </row>
    <row r="7" spans="2:7" ht="12.75" customHeight="1" x14ac:dyDescent="0.2">
      <c r="B7" s="16" t="s">
        <v>28</v>
      </c>
      <c r="C7" s="17"/>
      <c r="D7" s="18"/>
      <c r="E7" s="15" t="s">
        <v>29</v>
      </c>
      <c r="F7" s="3"/>
      <c r="G7" s="4"/>
    </row>
    <row r="8" spans="2:7" ht="12.75" customHeight="1" x14ac:dyDescent="0.2">
      <c r="B8" s="16" t="s">
        <v>30</v>
      </c>
      <c r="C8" s="17"/>
      <c r="D8" s="18"/>
      <c r="E8" s="5" t="s">
        <v>31</v>
      </c>
      <c r="F8" s="6" t="s">
        <v>32</v>
      </c>
      <c r="G8" s="37" t="e">
        <f>2+((0.4*(C5^(1/2)))+(((0.06*(C5^(2/3)))*(C6^(0.4)))*((C10/C11)^(1/4))))</f>
        <v>#DIV/0!</v>
      </c>
    </row>
    <row r="9" spans="2:7" ht="12.75" customHeight="1" thickBot="1" x14ac:dyDescent="0.25">
      <c r="B9" s="16" t="s">
        <v>33</v>
      </c>
      <c r="C9" s="17"/>
      <c r="D9" s="18"/>
      <c r="E9" s="10" t="s">
        <v>34</v>
      </c>
      <c r="F9" s="11" t="s">
        <v>35</v>
      </c>
      <c r="G9" s="38">
        <f>2+((0.6*(C5^(1/2)))*(C6^(1/3)))</f>
        <v>2</v>
      </c>
    </row>
    <row r="10" spans="2:7" ht="12.75" customHeight="1" x14ac:dyDescent="0.2">
      <c r="B10" s="16" t="s">
        <v>36</v>
      </c>
      <c r="C10" s="17"/>
      <c r="D10" s="18"/>
    </row>
    <row r="11" spans="2:7" ht="12.75" customHeight="1" thickBot="1" x14ac:dyDescent="0.25">
      <c r="B11" s="19" t="s">
        <v>37</v>
      </c>
      <c r="C11" s="20"/>
      <c r="D11" s="18"/>
    </row>
  </sheetData>
  <mergeCells count="2">
    <mergeCell ref="B3:C3"/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G7" sqref="G7:G8"/>
    </sheetView>
  </sheetViews>
  <sheetFormatPr defaultColWidth="17.140625" defaultRowHeight="12.75" customHeight="1" x14ac:dyDescent="0.2"/>
  <cols>
    <col min="1" max="1" width="17.140625" style="21"/>
    <col min="2" max="2" width="19.85546875" style="21" bestFit="1" customWidth="1"/>
    <col min="3" max="3" width="5.5703125" style="21" bestFit="1" customWidth="1"/>
    <col min="4" max="4" width="9.5703125" style="21" customWidth="1"/>
    <col min="5" max="5" width="12.85546875" style="21" bestFit="1" customWidth="1"/>
    <col min="6" max="6" width="32.28515625" style="21" bestFit="1" customWidth="1"/>
    <col min="7" max="7" width="12" style="21" bestFit="1" customWidth="1"/>
    <col min="8" max="16384" width="17.140625" style="21"/>
  </cols>
  <sheetData>
    <row r="1" spans="2:7" ht="38.25" customHeight="1" thickBot="1" x14ac:dyDescent="0.4">
      <c r="B1" s="52" t="s">
        <v>40</v>
      </c>
      <c r="C1" s="52"/>
      <c r="D1" s="52"/>
      <c r="E1" s="52"/>
      <c r="F1" s="52"/>
    </row>
    <row r="2" spans="2:7" ht="12.75" customHeight="1" thickBot="1" x14ac:dyDescent="0.25">
      <c r="B2" s="53" t="s">
        <v>41</v>
      </c>
      <c r="C2" s="54"/>
    </row>
    <row r="3" spans="2:7" ht="12.75" customHeight="1" x14ac:dyDescent="0.2">
      <c r="B3" s="22" t="s">
        <v>42</v>
      </c>
      <c r="C3" s="23"/>
      <c r="E3" s="24" t="s">
        <v>43</v>
      </c>
      <c r="F3" s="25" t="s">
        <v>44</v>
      </c>
      <c r="G3" s="41">
        <f>(((C8*C4)*PI())*(C3^2))/4</f>
        <v>0</v>
      </c>
    </row>
    <row r="4" spans="2:7" ht="12.75" customHeight="1" thickBot="1" x14ac:dyDescent="0.25">
      <c r="B4" s="22" t="s">
        <v>45</v>
      </c>
      <c r="C4" s="23"/>
      <c r="E4" s="27" t="s">
        <v>46</v>
      </c>
      <c r="F4" s="28" t="s">
        <v>47</v>
      </c>
      <c r="G4" s="42" t="e">
        <f>(4*C5)/((PI()*C8)*(C3^2))</f>
        <v>#DIV/0!</v>
      </c>
    </row>
    <row r="5" spans="2:7" ht="12.75" customHeight="1" x14ac:dyDescent="0.2">
      <c r="B5" s="22" t="s">
        <v>48</v>
      </c>
      <c r="C5" s="23"/>
    </row>
    <row r="6" spans="2:7" ht="12.75" customHeight="1" thickBot="1" x14ac:dyDescent="0.25">
      <c r="B6" s="22" t="s">
        <v>49</v>
      </c>
      <c r="C6" s="23"/>
    </row>
    <row r="7" spans="2:7" ht="12.75" customHeight="1" x14ac:dyDescent="0.2">
      <c r="B7" s="22" t="s">
        <v>5</v>
      </c>
      <c r="C7" s="23"/>
      <c r="E7" s="24" t="s">
        <v>50</v>
      </c>
      <c r="F7" s="25" t="s">
        <v>51</v>
      </c>
      <c r="G7" s="41" t="e">
        <f>(((C9*C8)*((G4^2)/2))/C3)*(C11-C10)</f>
        <v>#DIV/0!</v>
      </c>
    </row>
    <row r="8" spans="2:7" ht="12.75" customHeight="1" thickBot="1" x14ac:dyDescent="0.25">
      <c r="B8" s="22" t="s">
        <v>52</v>
      </c>
      <c r="C8" s="23"/>
      <c r="E8" s="27" t="s">
        <v>53</v>
      </c>
      <c r="F8" s="28" t="s">
        <v>54</v>
      </c>
      <c r="G8" s="42" t="e">
        <f>((((C9*(C8*(G4^3)))/8)*(C11-C10))*PI())*C3</f>
        <v>#DIV/0!</v>
      </c>
    </row>
    <row r="9" spans="2:7" ht="12.75" customHeight="1" x14ac:dyDescent="0.2">
      <c r="B9" s="22" t="s">
        <v>55</v>
      </c>
      <c r="C9" s="23"/>
    </row>
    <row r="10" spans="2:7" ht="12.75" customHeight="1" x14ac:dyDescent="0.2">
      <c r="B10" s="22" t="s">
        <v>56</v>
      </c>
      <c r="C10" s="23"/>
    </row>
    <row r="11" spans="2:7" ht="12.75" customHeight="1" thickBot="1" x14ac:dyDescent="0.25">
      <c r="B11" s="30" t="s">
        <v>57</v>
      </c>
      <c r="C11" s="31"/>
    </row>
  </sheetData>
  <mergeCells count="2">
    <mergeCell ref="B1:F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F4" sqref="F4"/>
    </sheetView>
  </sheetViews>
  <sheetFormatPr defaultColWidth="17.140625" defaultRowHeight="12.75" customHeight="1" x14ac:dyDescent="0.2"/>
  <cols>
    <col min="1" max="1" width="17.140625" style="21"/>
    <col min="2" max="2" width="9" style="21" bestFit="1" customWidth="1"/>
    <col min="3" max="3" width="5" style="21" bestFit="1" customWidth="1"/>
    <col min="4" max="4" width="6.140625" style="21" customWidth="1"/>
    <col min="5" max="5" width="13.140625" style="21" bestFit="1" customWidth="1"/>
    <col min="6" max="6" width="47.85546875" style="21" bestFit="1" customWidth="1"/>
    <col min="7" max="7" width="24.42578125" style="21" bestFit="1" customWidth="1"/>
    <col min="8" max="8" width="25.5703125" style="21" customWidth="1"/>
    <col min="9" max="16384" width="17.140625" style="21"/>
  </cols>
  <sheetData>
    <row r="1" spans="2:8" ht="34.5" customHeight="1" thickBot="1" x14ac:dyDescent="0.4">
      <c r="D1" s="52" t="s">
        <v>58</v>
      </c>
      <c r="E1" s="55"/>
      <c r="F1" s="55"/>
    </row>
    <row r="2" spans="2:8" ht="12.75" customHeight="1" x14ac:dyDescent="0.2">
      <c r="B2" s="56" t="s">
        <v>41</v>
      </c>
      <c r="C2" s="57"/>
      <c r="F2" s="24" t="s">
        <v>17</v>
      </c>
      <c r="G2" s="25"/>
      <c r="H2" s="26"/>
    </row>
    <row r="3" spans="2:8" ht="12.75" customHeight="1" x14ac:dyDescent="0.2">
      <c r="B3" s="32" t="s">
        <v>59</v>
      </c>
      <c r="C3" s="33"/>
      <c r="F3" s="32" t="s">
        <v>60</v>
      </c>
      <c r="G3" s="43">
        <f>(C5*0.05)*C3</f>
        <v>0</v>
      </c>
      <c r="H3" s="35" t="s">
        <v>61</v>
      </c>
    </row>
    <row r="4" spans="2:8" ht="12.75" customHeight="1" thickBot="1" x14ac:dyDescent="0.25">
      <c r="B4" s="32" t="s">
        <v>5</v>
      </c>
      <c r="C4" s="33"/>
      <c r="F4" s="27" t="s">
        <v>62</v>
      </c>
      <c r="G4" s="44">
        <f>G3*C4</f>
        <v>0</v>
      </c>
      <c r="H4" s="29" t="s">
        <v>63</v>
      </c>
    </row>
    <row r="5" spans="2:8" ht="12.75" customHeight="1" thickBot="1" x14ac:dyDescent="0.25">
      <c r="B5" s="32" t="s">
        <v>42</v>
      </c>
      <c r="C5" s="33"/>
    </row>
    <row r="6" spans="2:8" ht="12.75" customHeight="1" x14ac:dyDescent="0.2">
      <c r="B6" s="32" t="s">
        <v>43</v>
      </c>
      <c r="C6" s="33"/>
      <c r="F6" s="24" t="s">
        <v>13</v>
      </c>
      <c r="G6" s="25"/>
      <c r="H6" s="26"/>
    </row>
    <row r="7" spans="2:8" ht="12.75" customHeight="1" x14ac:dyDescent="0.2">
      <c r="B7" s="32" t="s">
        <v>64</v>
      </c>
      <c r="C7" s="33"/>
      <c r="F7" s="32" t="s">
        <v>65</v>
      </c>
      <c r="G7" s="43">
        <f>10*C5</f>
        <v>0</v>
      </c>
      <c r="H7" s="35" t="s">
        <v>66</v>
      </c>
    </row>
    <row r="8" spans="2:8" ht="12.75" customHeight="1" thickBot="1" x14ac:dyDescent="0.25">
      <c r="B8" s="32" t="s">
        <v>67</v>
      </c>
      <c r="C8" s="33"/>
      <c r="F8" s="27" t="s">
        <v>68</v>
      </c>
      <c r="G8" s="44">
        <f>10*C5</f>
        <v>0</v>
      </c>
      <c r="H8" s="29" t="s">
        <v>69</v>
      </c>
    </row>
    <row r="9" spans="2:8" ht="12.75" customHeight="1" thickBot="1" x14ac:dyDescent="0.25">
      <c r="B9" s="32" t="s">
        <v>70</v>
      </c>
      <c r="C9" s="33"/>
    </row>
    <row r="10" spans="2:8" ht="12.75" customHeight="1" x14ac:dyDescent="0.2">
      <c r="B10" s="32" t="s">
        <v>71</v>
      </c>
      <c r="C10" s="33"/>
      <c r="F10" s="24" t="s">
        <v>72</v>
      </c>
      <c r="G10" s="41">
        <f>(C6*C10)*C9</f>
        <v>0</v>
      </c>
    </row>
    <row r="11" spans="2:8" ht="12.75" customHeight="1" thickBot="1" x14ac:dyDescent="0.25">
      <c r="B11" s="32" t="s">
        <v>73</v>
      </c>
      <c r="C11" s="33"/>
      <c r="F11" s="27" t="s">
        <v>74</v>
      </c>
      <c r="G11" s="42">
        <f>(C6*C10)*(C8-C7)</f>
        <v>0</v>
      </c>
    </row>
    <row r="12" spans="2:8" ht="12.75" customHeight="1" thickBot="1" x14ac:dyDescent="0.25">
      <c r="B12" s="32" t="s">
        <v>75</v>
      </c>
      <c r="C12" s="33"/>
    </row>
    <row r="13" spans="2:8" ht="12.75" customHeight="1" x14ac:dyDescent="0.2">
      <c r="B13" s="32" t="s">
        <v>76</v>
      </c>
      <c r="C13" s="33"/>
      <c r="E13" s="24">
        <v>8.3699999999999992</v>
      </c>
      <c r="F13" s="25" t="s">
        <v>77</v>
      </c>
      <c r="G13" s="41" t="e">
        <f>C12*(C11/(C6*C9))</f>
        <v>#DIV/0!</v>
      </c>
    </row>
    <row r="14" spans="2:8" ht="12.75" customHeight="1" thickBot="1" x14ac:dyDescent="0.25">
      <c r="B14" s="32" t="s">
        <v>78</v>
      </c>
      <c r="C14" s="33"/>
      <c r="E14" s="27"/>
      <c r="F14" s="28" t="s">
        <v>79</v>
      </c>
      <c r="G14" s="42" t="e">
        <f>((C15*C11)/(C6*C10))*(C14-C16)</f>
        <v>#DIV/0!</v>
      </c>
    </row>
    <row r="15" spans="2:8" ht="12.75" customHeight="1" thickBot="1" x14ac:dyDescent="0.25">
      <c r="B15" s="32" t="s">
        <v>80</v>
      </c>
      <c r="C15" s="33"/>
    </row>
    <row r="16" spans="2:8" ht="12.75" customHeight="1" x14ac:dyDescent="0.2">
      <c r="B16" s="32" t="s">
        <v>81</v>
      </c>
      <c r="C16" s="33"/>
      <c r="E16" s="24" t="s">
        <v>82</v>
      </c>
      <c r="F16" s="25" t="s">
        <v>83</v>
      </c>
      <c r="G16" s="41" t="e">
        <f>(C12*C11)/(C6*C10)</f>
        <v>#DIV/0!</v>
      </c>
    </row>
    <row r="17" spans="2:7" ht="12.75" customHeight="1" x14ac:dyDescent="0.2">
      <c r="B17" s="32" t="s">
        <v>84</v>
      </c>
      <c r="C17" s="33"/>
      <c r="E17" s="32"/>
      <c r="F17" s="34" t="s">
        <v>85</v>
      </c>
      <c r="G17" s="45">
        <f>C12*(C11*C17)</f>
        <v>0</v>
      </c>
    </row>
    <row r="18" spans="2:7" ht="12.75" customHeight="1" thickBot="1" x14ac:dyDescent="0.25">
      <c r="B18" s="32" t="s">
        <v>86</v>
      </c>
      <c r="C18" s="33"/>
      <c r="E18" s="27"/>
      <c r="F18" s="28" t="s">
        <v>87</v>
      </c>
      <c r="G18" s="42" t="e">
        <f>(C7+(((C11*C12)/(C6*C10))*C18))+(C12/C19)</f>
        <v>#DIV/0!</v>
      </c>
    </row>
    <row r="19" spans="2:7" ht="12.75" customHeight="1" thickBot="1" x14ac:dyDescent="0.25">
      <c r="B19" s="32" t="s">
        <v>88</v>
      </c>
      <c r="C19" s="33"/>
    </row>
    <row r="20" spans="2:7" ht="12.75" customHeight="1" x14ac:dyDescent="0.2">
      <c r="B20" s="32" t="s">
        <v>89</v>
      </c>
      <c r="C20" s="33"/>
      <c r="E20" s="24" t="s">
        <v>90</v>
      </c>
      <c r="F20" s="25" t="s">
        <v>79</v>
      </c>
      <c r="G20" s="41" t="e">
        <f>(((C15*C11)/(C6*C10))*(C14-C16))</f>
        <v>#DIV/0!</v>
      </c>
    </row>
    <row r="21" spans="2:7" ht="12.75" customHeight="1" x14ac:dyDescent="0.2">
      <c r="B21" s="32" t="s">
        <v>91</v>
      </c>
      <c r="C21" s="33"/>
      <c r="E21" s="32"/>
      <c r="F21" s="34" t="s">
        <v>92</v>
      </c>
      <c r="G21" s="45" t="e">
        <f>C14+((C7-C14)*EXP((((-C20*C11)/(C6*C10))*C18)))</f>
        <v>#DIV/0!</v>
      </c>
    </row>
    <row r="22" spans="2:7" ht="12.75" customHeight="1" thickBot="1" x14ac:dyDescent="0.25">
      <c r="B22" s="32" t="s">
        <v>93</v>
      </c>
      <c r="C22" s="33"/>
      <c r="E22" s="27"/>
      <c r="F22" s="28" t="s">
        <v>94</v>
      </c>
      <c r="G22" s="42" t="e">
        <f>((C20*(C11*C17))*((C14-C8)-(C14-C7)))/LN(((C14-C8)/(C14-C7)))</f>
        <v>#DIV/0!</v>
      </c>
    </row>
    <row r="23" spans="2:7" ht="12.75" customHeight="1" thickBot="1" x14ac:dyDescent="0.25">
      <c r="B23" s="27" t="s">
        <v>95</v>
      </c>
      <c r="C23" s="36"/>
    </row>
    <row r="24" spans="2:7" ht="12.75" customHeight="1" x14ac:dyDescent="0.2">
      <c r="E24" s="24" t="s">
        <v>96</v>
      </c>
      <c r="F24" s="25" t="s">
        <v>97</v>
      </c>
      <c r="G24" s="41" t="e">
        <f>1/((1/C22)+(1/C23))</f>
        <v>#DIV/0!</v>
      </c>
    </row>
    <row r="25" spans="2:7" ht="12.75" customHeight="1" thickBot="1" x14ac:dyDescent="0.25">
      <c r="E25" s="27"/>
      <c r="F25" s="28" t="s">
        <v>98</v>
      </c>
      <c r="G25" s="42" t="e">
        <f>C21+((C7-C21)*EXP((((-G24*C11)/(C6*C10))*C18)))</f>
        <v>#DIV/0!</v>
      </c>
    </row>
  </sheetData>
  <mergeCells count="2">
    <mergeCell ref="D1:F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Flat Plate in Parallel flow</vt:lpstr>
      <vt:lpstr>Cylinder Sphere</vt:lpstr>
      <vt:lpstr>Internal Flow-Hydrodynamics</vt:lpstr>
      <vt:lpstr>Internal Flow-Thermal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2014-04-07T17:04:42Z</dcterms:created>
  <dcterms:modified xsi:type="dcterms:W3CDTF">2014-04-07T18:51:42Z</dcterms:modified>
</cp:coreProperties>
</file>